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5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'Foglio1'!$A$1:$P$77</definedName>
    <definedName name="_xlnm.Print_Titles" localSheetId="0">'Foglio1'!$1:$7</definedName>
  </definedNames>
  <calcPr fullCalcOnLoad="1"/>
</workbook>
</file>

<file path=xl/comments1.xml><?xml version="1.0" encoding="utf-8"?>
<comments xmlns="http://schemas.openxmlformats.org/spreadsheetml/2006/main">
  <authors>
    <author>biofr</author>
  </authors>
  <commentList>
    <comment ref="H16" authorId="0">
      <text>
        <r>
          <rPr>
            <b/>
            <sz val="8"/>
            <rFont val="Tahoma"/>
            <family val="0"/>
          </rPr>
          <t>biofr:</t>
        </r>
        <r>
          <rPr>
            <sz val="8"/>
            <rFont val="Tahoma"/>
            <family val="0"/>
          </rPr>
          <t xml:space="preserve">
Se le lavorazioni si prolungano il numero delle misurazioni crescono</t>
        </r>
      </text>
    </comment>
    <comment ref="H23" authorId="0">
      <text>
        <r>
          <rPr>
            <b/>
            <sz val="8"/>
            <rFont val="Tahoma"/>
            <family val="0"/>
          </rPr>
          <t>biofr:</t>
        </r>
        <r>
          <rPr>
            <sz val="8"/>
            <rFont val="Tahoma"/>
            <family val="0"/>
          </rPr>
          <t xml:space="preserve">
Se le lavorazioni si prolungano il numero delle misurazioni crescono</t>
        </r>
      </text>
    </comment>
    <comment ref="H43" authorId="0">
      <text>
        <r>
          <rPr>
            <b/>
            <sz val="8"/>
            <rFont val="Tahoma"/>
            <family val="0"/>
          </rPr>
          <t>biofr:</t>
        </r>
        <r>
          <rPr>
            <sz val="8"/>
            <rFont val="Tahoma"/>
            <family val="0"/>
          </rPr>
          <t xml:space="preserve">
Se le lavorazioni si prolungano il numero delle misurazioni crescono</t>
        </r>
      </text>
    </comment>
  </commentList>
</comments>
</file>

<file path=xl/sharedStrings.xml><?xml version="1.0" encoding="utf-8"?>
<sst xmlns="http://schemas.openxmlformats.org/spreadsheetml/2006/main" count="212" uniqueCount="154">
  <si>
    <t>CO</t>
  </si>
  <si>
    <t>PO</t>
  </si>
  <si>
    <t>ACQUE SUPERFICIALI</t>
  </si>
  <si>
    <t>ACQUE SOTTERRANEE</t>
  </si>
  <si>
    <t>ATMOSFERA</t>
  </si>
  <si>
    <t>RUMORE</t>
  </si>
  <si>
    <t>ATM</t>
  </si>
  <si>
    <t>POL</t>
  </si>
  <si>
    <t>Parametri di monitoraggio</t>
  </si>
  <si>
    <t>Veolocità vento</t>
  </si>
  <si>
    <t>Direzione Vento</t>
  </si>
  <si>
    <t>Temperatura</t>
  </si>
  <si>
    <t>Pressione atmosferica</t>
  </si>
  <si>
    <t>Umidità relativa</t>
  </si>
  <si>
    <t>Radiazione solare globale</t>
  </si>
  <si>
    <t>Precipitazioni</t>
  </si>
  <si>
    <r>
      <t>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(Ozono)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</si>
  <si>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(Biossido di Zolfo)</t>
    </r>
  </si>
  <si>
    <r>
      <t>Nox, NO,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(Ossidi di Azoto)</t>
    </r>
  </si>
  <si>
    <t>PTS (Polveri Totali Sospese)</t>
  </si>
  <si>
    <r>
      <t>PM</t>
    </r>
    <r>
      <rPr>
        <vertAlign val="subscript"/>
        <sz val="10"/>
        <rFont val="Arial"/>
        <family val="2"/>
      </rPr>
      <t>1O</t>
    </r>
    <r>
      <rPr>
        <sz val="10"/>
        <rFont val="Arial"/>
        <family val="2"/>
      </rPr>
      <t xml:space="preserve"> (Polveri Sottili)</t>
    </r>
  </si>
  <si>
    <t>Inquinanti gassosi</t>
  </si>
  <si>
    <t>Metereologici</t>
  </si>
  <si>
    <t>Polveri (particolato)</t>
  </si>
  <si>
    <t>N. punti</t>
  </si>
  <si>
    <t>Frequenza</t>
  </si>
  <si>
    <t>Durata</t>
  </si>
  <si>
    <t>Trimestrali per l'intera durata delle lavorazioni</t>
  </si>
  <si>
    <t>7 gg</t>
  </si>
  <si>
    <t>Trimestrale su 6 mesi alla fine delle lavorazioni, in seguito all'entrata in servizio dell'infrastruttura</t>
  </si>
  <si>
    <t>Componenti Ambientali</t>
  </si>
  <si>
    <t>Tipo Mis.</t>
  </si>
  <si>
    <t>15gg</t>
  </si>
  <si>
    <t>Chimico fisici delle acque</t>
  </si>
  <si>
    <t>CO (Monosido di Carbonio)</t>
  </si>
  <si>
    <t>Portata</t>
  </si>
  <si>
    <t>Temperatura acqua</t>
  </si>
  <si>
    <t>Temperatura aria</t>
  </si>
  <si>
    <t>pH</t>
  </si>
  <si>
    <t>Conducibilità elettrica</t>
  </si>
  <si>
    <t>Ossigeno disciolto</t>
  </si>
  <si>
    <t>Potenziale redox</t>
  </si>
  <si>
    <t>Ammoniaca</t>
  </si>
  <si>
    <t>Nitrati</t>
  </si>
  <si>
    <t>Nitriti</t>
  </si>
  <si>
    <t>BOD5</t>
  </si>
  <si>
    <t>COD</t>
  </si>
  <si>
    <t>Tensioattivi anionici</t>
  </si>
  <si>
    <t>Tensioattivi non anionici</t>
  </si>
  <si>
    <t>Cloruri</t>
  </si>
  <si>
    <t>Solfati</t>
  </si>
  <si>
    <t>Idrocarburi totali</t>
  </si>
  <si>
    <t>Parametri Microbiologici</t>
  </si>
  <si>
    <t>Altro</t>
  </si>
  <si>
    <t>Parametri chimici delle acque</t>
  </si>
  <si>
    <t>Generali</t>
  </si>
  <si>
    <t>Metalli e specie metalliche</t>
  </si>
  <si>
    <t>Cromo VI</t>
  </si>
  <si>
    <t>Rame</t>
  </si>
  <si>
    <t>Piombo</t>
  </si>
  <si>
    <t>Cadmio</t>
  </si>
  <si>
    <t>Arsenico</t>
  </si>
  <si>
    <t>Mercurio</t>
  </si>
  <si>
    <t>Steptococchi fecali</t>
  </si>
  <si>
    <t>Coliformi totali</t>
  </si>
  <si>
    <t>Coliformi fecali</t>
  </si>
  <si>
    <t>Escherichia Coli</t>
  </si>
  <si>
    <t>Indice STAR_ICMi</t>
  </si>
  <si>
    <t>AISU</t>
  </si>
  <si>
    <r>
      <t xml:space="preserve">6 punti totali costituiti da due sezioni a monte </t>
    </r>
    <r>
      <rPr>
        <b/>
        <sz val="10"/>
        <rFont val="Arial"/>
        <family val="2"/>
      </rPr>
      <t>(M)</t>
    </r>
    <r>
      <rPr>
        <sz val="10"/>
        <rFont val="Arial"/>
        <family val="0"/>
      </rPr>
      <t xml:space="preserve"> ed a valle </t>
    </r>
    <r>
      <rPr>
        <b/>
        <sz val="10"/>
        <rFont val="Arial"/>
        <family val="2"/>
      </rPr>
      <t>(V)</t>
    </r>
    <r>
      <rPr>
        <sz val="10"/>
        <rFont val="Arial"/>
        <family val="0"/>
      </rPr>
      <t xml:space="preserve"> dell'opera sui seguenti corsi d'acqua:
1)Fosso Argille
2)Torr. Antella
3)Torr. Ema</t>
    </r>
  </si>
  <si>
    <t>Livello statico della falda</t>
  </si>
  <si>
    <t>Ferro</t>
  </si>
  <si>
    <t>Alluminio</t>
  </si>
  <si>
    <t>Trimestrali per l'intera durata delle lavorazioni, in modo da valutare anche gli eventi stagionali</t>
  </si>
  <si>
    <r>
      <t xml:space="preserve">Trimestrale su sei mesi monitorati sulla sola sezione a </t>
    </r>
    <r>
      <rPr>
        <u val="single"/>
        <sz val="10"/>
        <rFont val="Arial"/>
        <family val="2"/>
      </rPr>
      <t>Valle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(V) </t>
    </r>
    <r>
      <rPr>
        <sz val="10"/>
        <rFont val="Arial"/>
        <family val="2"/>
      </rPr>
      <t>dopo la fine delle lavorazioni e l'entrata in esercizio dell'infrastruttura</t>
    </r>
  </si>
  <si>
    <r>
      <t xml:space="preserve">Trimestrale per l'intera durata delle lavorazioni, monitorati sulle due sezioni a </t>
    </r>
    <r>
      <rPr>
        <u val="single"/>
        <sz val="10"/>
        <rFont val="Arial"/>
        <family val="2"/>
      </rPr>
      <t>Monte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(M)</t>
    </r>
    <r>
      <rPr>
        <sz val="10"/>
        <rFont val="Arial"/>
        <family val="0"/>
      </rPr>
      <t xml:space="preserve"> ed a </t>
    </r>
    <r>
      <rPr>
        <u val="single"/>
        <sz val="10"/>
        <rFont val="Arial"/>
        <family val="2"/>
      </rPr>
      <t>Valle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(V)</t>
    </r>
  </si>
  <si>
    <t xml:space="preserve">Trimestrale su sei mesi </t>
  </si>
  <si>
    <t>AIST</t>
  </si>
  <si>
    <t>Livelli equivalenti press. Sonora pond. A</t>
  </si>
  <si>
    <t>Livelli massimi LAImax LAFmax LASmax</t>
  </si>
  <si>
    <t>Livelli statistici L1, L5,L10, L50, L90, L99</t>
  </si>
  <si>
    <t>RUMC</t>
  </si>
  <si>
    <t>RUMCP</t>
  </si>
  <si>
    <t>1 volta</t>
  </si>
  <si>
    <t>1 giorno</t>
  </si>
  <si>
    <t>Mensile</t>
  </si>
  <si>
    <t>4 x 10 min</t>
  </si>
  <si>
    <t>Parametri acustici rilevati</t>
  </si>
  <si>
    <t>Parametri rilevati</t>
  </si>
  <si>
    <t>Sorgente specifica</t>
  </si>
  <si>
    <t>Tempo a lungo termine TL</t>
  </si>
  <si>
    <t>Tempo di riferimento TR</t>
  </si>
  <si>
    <t>Tempo di osserv. TO</t>
  </si>
  <si>
    <t>Tempo di misura TM</t>
  </si>
  <si>
    <t>Liv.P.Son.Pond.A LAS LAF LAI</t>
  </si>
  <si>
    <t>LASmax, LAFmax LAImax</t>
  </si>
  <si>
    <t>Liv.eq press.son.pond A LAeqT</t>
  </si>
  <si>
    <t>Liv.eq press.son.pond A LAeqTL</t>
  </si>
  <si>
    <t>Liv. Rumore ambientale LA</t>
  </si>
  <si>
    <t>Livello di rumore residuo LR</t>
  </si>
  <si>
    <t>Livello differenziale di rumore LD</t>
  </si>
  <si>
    <t>Livello di emissione</t>
  </si>
  <si>
    <t>Fattore correttivo Kl</t>
  </si>
  <si>
    <t>Presenza rumore a tempo parz.</t>
  </si>
  <si>
    <t>Livello di rumore corretto LC</t>
  </si>
  <si>
    <t>Analisi spettrale</t>
  </si>
  <si>
    <t>vale la misura ATM</t>
  </si>
  <si>
    <t>N. tot. delle mis. Previste</t>
  </si>
  <si>
    <t>Resp. di settore (RS)</t>
  </si>
  <si>
    <t>Sig.</t>
  </si>
  <si>
    <t>Assistente di campo (AC)</t>
  </si>
  <si>
    <t>Operatore di campo (OC)</t>
  </si>
  <si>
    <t>Streptococchi fecali</t>
  </si>
  <si>
    <t>Tipologia</t>
  </si>
  <si>
    <t>n°</t>
  </si>
  <si>
    <t>Misure di tipo ATM della durata di 15 gg</t>
  </si>
  <si>
    <t>Costo Totale</t>
  </si>
  <si>
    <t>Misure di tipo POL della durata di 7gg</t>
  </si>
  <si>
    <t>Misure di tipo AISU</t>
  </si>
  <si>
    <t>Misure di tipo AIST</t>
  </si>
  <si>
    <t>Misure di tipo RUMC della durata di 1 giorno</t>
  </si>
  <si>
    <t>Misure di tipo RUMCP della durata di 10 min. cad.</t>
  </si>
  <si>
    <t>Solidi Sospesi Totali</t>
  </si>
  <si>
    <r>
      <t xml:space="preserve">2
</t>
    </r>
    <r>
      <rPr>
        <sz val="7"/>
        <rFont val="Arial"/>
        <family val="2"/>
      </rPr>
      <t>(Il punto POL a Niccheri non ha il ≡ ATM)</t>
    </r>
  </si>
  <si>
    <r>
      <t xml:space="preserve">3
</t>
    </r>
    <r>
      <rPr>
        <sz val="7"/>
        <rFont val="Arial"/>
        <family val="2"/>
      </rPr>
      <t>(Le postazioni previste sono quelle in cui sono già presenti i piezomteri delle indag. Geol.) *1</t>
    </r>
  </si>
  <si>
    <t>*1</t>
  </si>
  <si>
    <t>Potrebbe essere opportuno inserire anche i sondaggi della vecchia campagna rintracciati. Ma gli inclinometri possono essere usati come piezometri?</t>
  </si>
  <si>
    <t xml:space="preserve">ONERI DI SiCUREZZA </t>
  </si>
  <si>
    <t>Sommano per le misurazioni per tutte le componenti ambientali</t>
  </si>
  <si>
    <t>GESTIONE DEL PMA (RA)</t>
  </si>
  <si>
    <t>Costo unitario
(cifre)</t>
  </si>
  <si>
    <t>Costo unitario
(lettere)</t>
  </si>
  <si>
    <t xml:space="preserve">IMPORTO CONTRATTUALE </t>
  </si>
  <si>
    <t>a)</t>
  </si>
  <si>
    <t>Importo dei servizi</t>
  </si>
  <si>
    <t>b)</t>
  </si>
  <si>
    <t>c)</t>
  </si>
  <si>
    <t xml:space="preserve">a) + b) Importo a base d'asta </t>
  </si>
  <si>
    <t>Oneri per la sicurezza</t>
  </si>
  <si>
    <t>AMMONTARE DELL'APPALTO</t>
  </si>
  <si>
    <t>(cifre)</t>
  </si>
  <si>
    <t>(lettere)</t>
  </si>
  <si>
    <t>PREZZO COMPLESSIVO OFFERTO
(al netto degli oneri per la sicurezza)</t>
  </si>
  <si>
    <t>RIBASSO PERCENTUALE OFFERTO RISPETTO AL PREZZO POSTO A BASE DI GARA
(importo dei servizi)</t>
  </si>
  <si>
    <t>(non ribassabili)</t>
  </si>
  <si>
    <t>Dodicimilacinquecento/00</t>
  </si>
  <si>
    <t>Sig. ……………….</t>
  </si>
  <si>
    <t>Sig. …………………</t>
  </si>
  <si>
    <t>Sig. ……………………..</t>
  </si>
  <si>
    <t>Sig. ………………..</t>
  </si>
  <si>
    <t>Sig. …………………….</t>
  </si>
  <si>
    <t>Sig. …………….</t>
  </si>
  <si>
    <t>Sig. ………………….</t>
  </si>
  <si>
    <t>VARIANTE ALLA S.R. 222 IN LOC. GRASSINA - MONITORAGGIO AMBIENTALE PER LE FASI CORSO OPERAM E POST OPERAM
LISTA DELLE PRESTAZIONI - DETTAGLIO ECONOMICO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</si>
</sst>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3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7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0"/>
      <name val="Arial"/>
      <family val="2"/>
    </font>
    <font>
      <sz val="10"/>
      <name val="Script MT Bold"/>
      <family val="4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left"/>
    </xf>
    <xf numFmtId="0" fontId="8" fillId="2" borderId="3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8" fillId="4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" xfId="0" applyFont="1" applyBorder="1" applyAlignment="1">
      <alignment horizontal="left"/>
    </xf>
    <xf numFmtId="0" fontId="10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5" fillId="0" borderId="20" xfId="0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5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horizontal="right" wrapText="1"/>
    </xf>
    <xf numFmtId="0" fontId="21" fillId="0" borderId="26" xfId="0" applyFont="1" applyBorder="1" applyAlignment="1">
      <alignment horizontal="right" wrapText="1"/>
    </xf>
    <xf numFmtId="164" fontId="21" fillId="0" borderId="26" xfId="0" applyNumberFormat="1" applyFont="1" applyBorder="1" applyAlignment="1">
      <alignment horizontal="right"/>
    </xf>
    <xf numFmtId="164" fontId="21" fillId="0" borderId="25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4" fontId="14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164" fontId="14" fillId="0" borderId="31" xfId="0" applyNumberFormat="1" applyFont="1" applyBorder="1" applyAlignment="1">
      <alignment vertical="center" wrapText="1"/>
    </xf>
    <xf numFmtId="164" fontId="22" fillId="0" borderId="23" xfId="0" applyNumberFormat="1" applyFont="1" applyBorder="1" applyAlignment="1">
      <alignment horizontal="right"/>
    </xf>
    <xf numFmtId="0" fontId="2" fillId="5" borderId="32" xfId="0" applyFont="1" applyFill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8" fillId="6" borderId="17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53" xfId="0" applyBorder="1" applyAlignment="1">
      <alignment horizontal="left"/>
    </xf>
    <xf numFmtId="0" fontId="15" fillId="0" borderId="3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8" borderId="49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left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4" borderId="49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9" borderId="38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center" wrapText="1"/>
    </xf>
    <xf numFmtId="0" fontId="20" fillId="0" borderId="42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44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5" xfId="0" applyFont="1" applyBorder="1" applyAlignment="1">
      <alignment horizontal="right" vertical="center" wrapText="1"/>
    </xf>
    <xf numFmtId="0" fontId="19" fillId="0" borderId="66" xfId="0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19" fillId="0" borderId="67" xfId="0" applyFont="1" applyBorder="1" applyAlignment="1">
      <alignment horizontal="right" vertical="center"/>
    </xf>
    <xf numFmtId="164" fontId="2" fillId="0" borderId="68" xfId="0" applyNumberFormat="1" applyFont="1" applyBorder="1" applyAlignment="1">
      <alignment/>
    </xf>
    <xf numFmtId="164" fontId="2" fillId="0" borderId="69" xfId="0" applyNumberFormat="1" applyFont="1" applyBorder="1" applyAlignment="1">
      <alignment horizontal="center"/>
    </xf>
    <xf numFmtId="10" fontId="2" fillId="0" borderId="69" xfId="0" applyNumberFormat="1" applyFont="1" applyBorder="1" applyAlignment="1">
      <alignment horizontal="right"/>
    </xf>
    <xf numFmtId="164" fontId="2" fillId="0" borderId="6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right" vertical="center" wrapText="1"/>
    </xf>
    <xf numFmtId="0" fontId="16" fillId="0" borderId="42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43" xfId="0" applyFont="1" applyBorder="1" applyAlignment="1">
      <alignment horizontal="right" vertical="center" wrapText="1"/>
    </xf>
    <xf numFmtId="0" fontId="16" fillId="0" borderId="44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45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75" zoomScaleNormal="50" zoomScaleSheetLayoutView="75" workbookViewId="0" topLeftCell="A1">
      <selection activeCell="Q1" sqref="Q1"/>
    </sheetView>
  </sheetViews>
  <sheetFormatPr defaultColWidth="9.140625" defaultRowHeight="12.75"/>
  <cols>
    <col min="1" max="1" width="22.8515625" style="0" customWidth="1"/>
    <col min="2" max="2" width="7.140625" style="0" customWidth="1"/>
    <col min="3" max="3" width="26.7109375" style="0" customWidth="1"/>
    <col min="4" max="4" width="27.140625" style="0" customWidth="1"/>
    <col min="5" max="5" width="26.421875" style="0" customWidth="1"/>
    <col min="6" max="6" width="27.57421875" style="0" customWidth="1"/>
    <col min="7" max="7" width="8.57421875" style="0" customWidth="1"/>
    <col min="8" max="8" width="10.8515625" style="0" customWidth="1"/>
    <col min="9" max="9" width="6.421875" style="0" customWidth="1"/>
    <col min="10" max="10" width="10.8515625" style="0" customWidth="1"/>
    <col min="11" max="11" width="6.421875" style="0" bestFit="1" customWidth="1"/>
    <col min="13" max="13" width="4.421875" style="0" customWidth="1"/>
    <col min="14" max="14" width="15.00390625" style="0" bestFit="1" customWidth="1"/>
    <col min="15" max="15" width="21.28125" style="0" customWidth="1"/>
    <col min="16" max="16" width="14.57421875" style="0" customWidth="1"/>
  </cols>
  <sheetData>
    <row r="1" spans="1:16" ht="46.5" customHeight="1" thickBot="1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 customHeight="1">
      <c r="A2" s="213" t="s">
        <v>139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  <c r="M2" s="47" t="s">
        <v>133</v>
      </c>
      <c r="N2" s="210" t="s">
        <v>134</v>
      </c>
      <c r="O2" s="210"/>
      <c r="P2" s="48">
        <v>252840</v>
      </c>
    </row>
    <row r="3" spans="1:16" ht="15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49" t="s">
        <v>135</v>
      </c>
      <c r="N3" s="211" t="s">
        <v>138</v>
      </c>
      <c r="O3" s="211"/>
      <c r="P3" s="50">
        <v>12500</v>
      </c>
    </row>
    <row r="4" spans="1:19" ht="15" customHeight="1" thickBo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51" t="s">
        <v>136</v>
      </c>
      <c r="N4" s="212" t="s">
        <v>137</v>
      </c>
      <c r="O4" s="212"/>
      <c r="P4" s="52">
        <v>265340</v>
      </c>
      <c r="S4" s="40"/>
    </row>
    <row r="5" spans="1:16" ht="15.75" customHeight="1">
      <c r="A5" s="76" t="s">
        <v>30</v>
      </c>
      <c r="B5" s="85" t="s">
        <v>31</v>
      </c>
      <c r="C5" s="67" t="s">
        <v>8</v>
      </c>
      <c r="D5" s="68"/>
      <c r="E5" s="68"/>
      <c r="F5" s="69"/>
      <c r="G5" s="88" t="s">
        <v>24</v>
      </c>
      <c r="H5" s="103" t="s">
        <v>0</v>
      </c>
      <c r="I5" s="104"/>
      <c r="J5" s="79" t="s">
        <v>1</v>
      </c>
      <c r="K5" s="80"/>
      <c r="L5" s="178" t="s">
        <v>107</v>
      </c>
      <c r="M5" s="179"/>
      <c r="N5" s="55" t="s">
        <v>130</v>
      </c>
      <c r="O5" s="55" t="s">
        <v>131</v>
      </c>
      <c r="P5" s="55" t="s">
        <v>116</v>
      </c>
    </row>
    <row r="6" spans="1:16" ht="12.75" customHeight="1">
      <c r="A6" s="77"/>
      <c r="B6" s="86"/>
      <c r="C6" s="54"/>
      <c r="D6" s="70"/>
      <c r="E6" s="70"/>
      <c r="F6" s="71"/>
      <c r="G6" s="89"/>
      <c r="H6" s="81" t="s">
        <v>25</v>
      </c>
      <c r="I6" s="83" t="s">
        <v>26</v>
      </c>
      <c r="J6" s="81" t="s">
        <v>25</v>
      </c>
      <c r="K6" s="83" t="s">
        <v>26</v>
      </c>
      <c r="L6" s="180"/>
      <c r="M6" s="181"/>
      <c r="N6" s="56"/>
      <c r="O6" s="56"/>
      <c r="P6" s="56"/>
    </row>
    <row r="7" spans="1:16" ht="12.75" customHeight="1" thickBot="1">
      <c r="A7" s="78"/>
      <c r="B7" s="87"/>
      <c r="C7" s="72"/>
      <c r="D7" s="73"/>
      <c r="E7" s="73"/>
      <c r="F7" s="74"/>
      <c r="G7" s="90"/>
      <c r="H7" s="82"/>
      <c r="I7" s="84"/>
      <c r="J7" s="82"/>
      <c r="K7" s="84"/>
      <c r="L7" s="25" t="s">
        <v>113</v>
      </c>
      <c r="M7" s="27" t="s">
        <v>114</v>
      </c>
      <c r="N7" s="57"/>
      <c r="O7" s="57"/>
      <c r="P7" s="57"/>
    </row>
    <row r="8" spans="1:19" ht="12.75" customHeight="1" thickBot="1">
      <c r="A8" s="96" t="s">
        <v>4</v>
      </c>
      <c r="B8" s="101" t="s">
        <v>6</v>
      </c>
      <c r="C8" s="21" t="s">
        <v>21</v>
      </c>
      <c r="D8" s="22" t="s">
        <v>23</v>
      </c>
      <c r="E8" s="65" t="s">
        <v>22</v>
      </c>
      <c r="F8" s="66"/>
      <c r="G8" s="98">
        <v>1</v>
      </c>
      <c r="H8" s="110"/>
      <c r="I8" s="113"/>
      <c r="J8" s="105" t="s">
        <v>29</v>
      </c>
      <c r="K8" s="58" t="s">
        <v>32</v>
      </c>
      <c r="L8" s="183" t="s">
        <v>115</v>
      </c>
      <c r="M8" s="177">
        <f>6/3</f>
        <v>2</v>
      </c>
      <c r="N8" s="172"/>
      <c r="O8" s="172"/>
      <c r="P8" s="174">
        <f>IF(M8*N8=0,"",M8*N8)</f>
      </c>
      <c r="S8" s="41"/>
    </row>
    <row r="9" spans="1:16" ht="12" customHeight="1" thickBot="1">
      <c r="A9" s="97"/>
      <c r="B9" s="101"/>
      <c r="C9" s="3" t="s">
        <v>34</v>
      </c>
      <c r="D9" s="3" t="s">
        <v>19</v>
      </c>
      <c r="E9" s="63" t="s">
        <v>10</v>
      </c>
      <c r="F9" s="64"/>
      <c r="G9" s="99"/>
      <c r="H9" s="111"/>
      <c r="I9" s="114"/>
      <c r="J9" s="106"/>
      <c r="K9" s="59"/>
      <c r="L9" s="182"/>
      <c r="M9" s="176"/>
      <c r="N9" s="173"/>
      <c r="O9" s="173"/>
      <c r="P9" s="175"/>
    </row>
    <row r="10" spans="1:16" ht="16.5" thickBot="1">
      <c r="A10" s="17" t="s">
        <v>108</v>
      </c>
      <c r="B10" s="101"/>
      <c r="C10" s="1" t="s">
        <v>18</v>
      </c>
      <c r="D10" s="1" t="s">
        <v>20</v>
      </c>
      <c r="E10" s="61" t="s">
        <v>9</v>
      </c>
      <c r="F10" s="62"/>
      <c r="G10" s="99"/>
      <c r="H10" s="111"/>
      <c r="I10" s="114"/>
      <c r="J10" s="106"/>
      <c r="K10" s="59"/>
      <c r="L10" s="182"/>
      <c r="M10" s="176"/>
      <c r="N10" s="173"/>
      <c r="O10" s="173"/>
      <c r="P10" s="175"/>
    </row>
    <row r="11" spans="1:16" ht="16.5" thickBot="1">
      <c r="A11" s="17" t="s">
        <v>109</v>
      </c>
      <c r="B11" s="101"/>
      <c r="C11" s="1" t="s">
        <v>16</v>
      </c>
      <c r="D11" s="1"/>
      <c r="E11" s="61" t="s">
        <v>11</v>
      </c>
      <c r="F11" s="62"/>
      <c r="G11" s="99"/>
      <c r="H11" s="111"/>
      <c r="I11" s="114"/>
      <c r="J11" s="106"/>
      <c r="K11" s="59"/>
      <c r="L11" s="182"/>
      <c r="M11" s="176"/>
      <c r="N11" s="173"/>
      <c r="O11" s="173"/>
      <c r="P11" s="175"/>
    </row>
    <row r="12" spans="1:16" ht="16.5" thickBot="1">
      <c r="A12" s="17"/>
      <c r="B12" s="101"/>
      <c r="C12" s="1" t="s">
        <v>17</v>
      </c>
      <c r="D12" s="1"/>
      <c r="E12" s="61" t="s">
        <v>12</v>
      </c>
      <c r="F12" s="62"/>
      <c r="G12" s="99"/>
      <c r="H12" s="111"/>
      <c r="I12" s="114"/>
      <c r="J12" s="106"/>
      <c r="K12" s="59"/>
      <c r="L12" s="182"/>
      <c r="M12" s="176"/>
      <c r="N12" s="173"/>
      <c r="O12" s="173"/>
      <c r="P12" s="175"/>
    </row>
    <row r="13" spans="1:16" ht="13.5" thickBot="1">
      <c r="A13" s="17" t="s">
        <v>110</v>
      </c>
      <c r="B13" s="101"/>
      <c r="C13" s="1"/>
      <c r="D13" s="1"/>
      <c r="E13" s="61" t="s">
        <v>13</v>
      </c>
      <c r="F13" s="62"/>
      <c r="G13" s="99"/>
      <c r="H13" s="111"/>
      <c r="I13" s="114"/>
      <c r="J13" s="106"/>
      <c r="K13" s="59"/>
      <c r="L13" s="182"/>
      <c r="M13" s="176"/>
      <c r="N13" s="173"/>
      <c r="O13" s="173"/>
      <c r="P13" s="175"/>
    </row>
    <row r="14" spans="1:16" ht="13.5" thickBot="1">
      <c r="A14" s="17" t="s">
        <v>109</v>
      </c>
      <c r="B14" s="101"/>
      <c r="C14" s="1"/>
      <c r="D14" s="1"/>
      <c r="E14" s="61" t="s">
        <v>14</v>
      </c>
      <c r="F14" s="62"/>
      <c r="G14" s="99"/>
      <c r="H14" s="111"/>
      <c r="I14" s="114"/>
      <c r="J14" s="106"/>
      <c r="K14" s="59"/>
      <c r="L14" s="182"/>
      <c r="M14" s="176"/>
      <c r="N14" s="173"/>
      <c r="O14" s="173"/>
      <c r="P14" s="175"/>
    </row>
    <row r="15" spans="1:16" ht="13.5" thickBot="1">
      <c r="A15" s="17"/>
      <c r="B15" s="102"/>
      <c r="C15" s="4"/>
      <c r="D15" s="4"/>
      <c r="E15" s="94" t="s">
        <v>15</v>
      </c>
      <c r="F15" s="95"/>
      <c r="G15" s="100"/>
      <c r="H15" s="112"/>
      <c r="I15" s="115"/>
      <c r="J15" s="107"/>
      <c r="K15" s="60"/>
      <c r="L15" s="182"/>
      <c r="M15" s="176"/>
      <c r="N15" s="173"/>
      <c r="O15" s="173"/>
      <c r="P15" s="175"/>
    </row>
    <row r="16" spans="1:16" ht="15.75" customHeight="1" thickBot="1">
      <c r="A16" s="17" t="s">
        <v>111</v>
      </c>
      <c r="B16" s="116" t="s">
        <v>7</v>
      </c>
      <c r="C16" s="3"/>
      <c r="D16" s="3" t="s">
        <v>20</v>
      </c>
      <c r="E16" s="63" t="s">
        <v>10</v>
      </c>
      <c r="F16" s="64"/>
      <c r="G16" s="91" t="s">
        <v>123</v>
      </c>
      <c r="H16" s="119" t="s">
        <v>27</v>
      </c>
      <c r="I16" s="127" t="s">
        <v>28</v>
      </c>
      <c r="J16" s="130" t="s">
        <v>106</v>
      </c>
      <c r="K16" s="108"/>
      <c r="L16" s="182" t="s">
        <v>117</v>
      </c>
      <c r="M16" s="176">
        <f>CEILING((850/30/3),1)*2</f>
        <v>20</v>
      </c>
      <c r="N16" s="173"/>
      <c r="O16" s="173"/>
      <c r="P16" s="175">
        <f>IF(M16*N16=0,"",M16*N16)</f>
      </c>
    </row>
    <row r="17" spans="1:16" ht="13.5" thickBot="1">
      <c r="A17" s="17" t="s">
        <v>109</v>
      </c>
      <c r="B17" s="117"/>
      <c r="C17" s="1"/>
      <c r="D17" s="1"/>
      <c r="E17" s="61" t="s">
        <v>9</v>
      </c>
      <c r="F17" s="62"/>
      <c r="G17" s="92"/>
      <c r="H17" s="120"/>
      <c r="I17" s="128"/>
      <c r="J17" s="130"/>
      <c r="K17" s="108"/>
      <c r="L17" s="182"/>
      <c r="M17" s="176"/>
      <c r="N17" s="173"/>
      <c r="O17" s="173"/>
      <c r="P17" s="175"/>
    </row>
    <row r="18" spans="1:16" ht="13.5" thickBot="1">
      <c r="A18" s="23"/>
      <c r="B18" s="117"/>
      <c r="C18" s="1"/>
      <c r="D18" s="1"/>
      <c r="E18" s="61" t="s">
        <v>11</v>
      </c>
      <c r="F18" s="62"/>
      <c r="G18" s="92"/>
      <c r="H18" s="120"/>
      <c r="I18" s="128"/>
      <c r="J18" s="130"/>
      <c r="K18" s="108"/>
      <c r="L18" s="182"/>
      <c r="M18" s="176"/>
      <c r="N18" s="173"/>
      <c r="O18" s="173"/>
      <c r="P18" s="175"/>
    </row>
    <row r="19" spans="1:16" ht="13.5" thickBot="1">
      <c r="A19" s="17"/>
      <c r="B19" s="117"/>
      <c r="C19" s="1"/>
      <c r="D19" s="1"/>
      <c r="E19" s="61" t="s">
        <v>12</v>
      </c>
      <c r="F19" s="62"/>
      <c r="G19" s="92"/>
      <c r="H19" s="120"/>
      <c r="I19" s="128"/>
      <c r="J19" s="130"/>
      <c r="K19" s="108"/>
      <c r="L19" s="182"/>
      <c r="M19" s="176"/>
      <c r="N19" s="173"/>
      <c r="O19" s="173"/>
      <c r="P19" s="175"/>
    </row>
    <row r="20" spans="1:16" ht="13.5" thickBot="1">
      <c r="A20" s="17"/>
      <c r="B20" s="117"/>
      <c r="C20" s="1"/>
      <c r="D20" s="1"/>
      <c r="E20" s="61" t="s">
        <v>13</v>
      </c>
      <c r="F20" s="62"/>
      <c r="G20" s="92"/>
      <c r="H20" s="120"/>
      <c r="I20" s="128"/>
      <c r="J20" s="130"/>
      <c r="K20" s="108"/>
      <c r="L20" s="182"/>
      <c r="M20" s="176"/>
      <c r="N20" s="173"/>
      <c r="O20" s="173"/>
      <c r="P20" s="175"/>
    </row>
    <row r="21" spans="1:16" ht="13.5" thickBot="1">
      <c r="A21" s="17"/>
      <c r="B21" s="117"/>
      <c r="C21" s="1"/>
      <c r="D21" s="1"/>
      <c r="E21" s="61" t="s">
        <v>14</v>
      </c>
      <c r="F21" s="62"/>
      <c r="G21" s="92"/>
      <c r="H21" s="120"/>
      <c r="I21" s="128"/>
      <c r="J21" s="130"/>
      <c r="K21" s="108"/>
      <c r="L21" s="182"/>
      <c r="M21" s="176"/>
      <c r="N21" s="173"/>
      <c r="O21" s="173"/>
      <c r="P21" s="175"/>
    </row>
    <row r="22" spans="1:16" ht="13.5" thickBot="1">
      <c r="A22" s="20"/>
      <c r="B22" s="118"/>
      <c r="C22" s="8"/>
      <c r="D22" s="8"/>
      <c r="E22" s="94" t="s">
        <v>15</v>
      </c>
      <c r="F22" s="95"/>
      <c r="G22" s="93"/>
      <c r="H22" s="121"/>
      <c r="I22" s="129"/>
      <c r="J22" s="131"/>
      <c r="K22" s="109"/>
      <c r="L22" s="182"/>
      <c r="M22" s="176"/>
      <c r="N22" s="173"/>
      <c r="O22" s="173"/>
      <c r="P22" s="175"/>
    </row>
    <row r="23" spans="1:16" ht="13.5" customHeight="1" thickBot="1">
      <c r="A23" s="149" t="s">
        <v>2</v>
      </c>
      <c r="B23" s="154" t="s">
        <v>68</v>
      </c>
      <c r="C23" s="159" t="s">
        <v>33</v>
      </c>
      <c r="D23" s="11" t="s">
        <v>54</v>
      </c>
      <c r="E23" s="161" t="s">
        <v>52</v>
      </c>
      <c r="F23" s="163" t="s">
        <v>53</v>
      </c>
      <c r="G23" s="91" t="s">
        <v>69</v>
      </c>
      <c r="H23" s="119" t="s">
        <v>75</v>
      </c>
      <c r="I23" s="127"/>
      <c r="J23" s="119" t="s">
        <v>74</v>
      </c>
      <c r="K23" s="124"/>
      <c r="L23" s="182" t="s">
        <v>118</v>
      </c>
      <c r="M23" s="176">
        <f>CEILING((850/30/3),1)*6+6/3*3</f>
        <v>66</v>
      </c>
      <c r="N23" s="173"/>
      <c r="O23" s="173"/>
      <c r="P23" s="175">
        <f>IF(M23*N23=0,"",M23*N23)</f>
      </c>
    </row>
    <row r="24" spans="1:16" ht="13.5" thickBot="1">
      <c r="A24" s="150"/>
      <c r="B24" s="155"/>
      <c r="C24" s="160"/>
      <c r="D24" s="12" t="s">
        <v>55</v>
      </c>
      <c r="E24" s="162"/>
      <c r="F24" s="164"/>
      <c r="G24" s="122"/>
      <c r="H24" s="120"/>
      <c r="I24" s="128"/>
      <c r="J24" s="120"/>
      <c r="K24" s="125"/>
      <c r="L24" s="182"/>
      <c r="M24" s="176"/>
      <c r="N24" s="173"/>
      <c r="O24" s="173"/>
      <c r="P24" s="175"/>
    </row>
    <row r="25" spans="1:16" ht="13.5" thickBot="1">
      <c r="A25" s="17" t="s">
        <v>108</v>
      </c>
      <c r="B25" s="156"/>
      <c r="C25" s="2" t="s">
        <v>35</v>
      </c>
      <c r="D25" s="2" t="s">
        <v>42</v>
      </c>
      <c r="E25" s="2" t="s">
        <v>63</v>
      </c>
      <c r="F25" s="16" t="s">
        <v>67</v>
      </c>
      <c r="G25" s="122"/>
      <c r="H25" s="120"/>
      <c r="I25" s="128"/>
      <c r="J25" s="120"/>
      <c r="K25" s="125"/>
      <c r="L25" s="182"/>
      <c r="M25" s="176"/>
      <c r="N25" s="173"/>
      <c r="O25" s="173"/>
      <c r="P25" s="175"/>
    </row>
    <row r="26" spans="1:16" ht="13.5" thickBot="1">
      <c r="A26" s="17" t="s">
        <v>146</v>
      </c>
      <c r="B26" s="156"/>
      <c r="C26" s="1" t="s">
        <v>36</v>
      </c>
      <c r="D26" s="1" t="s">
        <v>43</v>
      </c>
      <c r="E26" s="1" t="s">
        <v>64</v>
      </c>
      <c r="F26" s="5"/>
      <c r="G26" s="122"/>
      <c r="H26" s="120"/>
      <c r="I26" s="128"/>
      <c r="J26" s="120"/>
      <c r="K26" s="125"/>
      <c r="L26" s="182"/>
      <c r="M26" s="176"/>
      <c r="N26" s="173"/>
      <c r="O26" s="173"/>
      <c r="P26" s="175"/>
    </row>
    <row r="27" spans="1:16" ht="13.5" thickBot="1">
      <c r="A27" s="17"/>
      <c r="B27" s="156"/>
      <c r="C27" s="1" t="s">
        <v>37</v>
      </c>
      <c r="D27" s="1" t="s">
        <v>44</v>
      </c>
      <c r="E27" s="1" t="s">
        <v>65</v>
      </c>
      <c r="F27" s="5"/>
      <c r="G27" s="122"/>
      <c r="H27" s="120"/>
      <c r="I27" s="128"/>
      <c r="J27" s="120"/>
      <c r="K27" s="125"/>
      <c r="L27" s="182"/>
      <c r="M27" s="176"/>
      <c r="N27" s="173"/>
      <c r="O27" s="173"/>
      <c r="P27" s="175"/>
    </row>
    <row r="28" spans="1:16" ht="13.5" thickBot="1">
      <c r="A28" s="17" t="s">
        <v>110</v>
      </c>
      <c r="B28" s="156"/>
      <c r="C28" s="1" t="s">
        <v>38</v>
      </c>
      <c r="D28" s="1" t="s">
        <v>45</v>
      </c>
      <c r="E28" s="1" t="s">
        <v>66</v>
      </c>
      <c r="F28" s="5"/>
      <c r="G28" s="122"/>
      <c r="H28" s="120"/>
      <c r="I28" s="128"/>
      <c r="J28" s="120"/>
      <c r="K28" s="125"/>
      <c r="L28" s="182"/>
      <c r="M28" s="176"/>
      <c r="N28" s="173"/>
      <c r="O28" s="173"/>
      <c r="P28" s="175"/>
    </row>
    <row r="29" spans="1:16" ht="13.5" thickBot="1">
      <c r="A29" s="17" t="s">
        <v>147</v>
      </c>
      <c r="B29" s="156"/>
      <c r="C29" s="1" t="s">
        <v>39</v>
      </c>
      <c r="D29" s="1" t="s">
        <v>46</v>
      </c>
      <c r="E29" s="1"/>
      <c r="F29" s="5"/>
      <c r="G29" s="122"/>
      <c r="H29" s="120"/>
      <c r="I29" s="128"/>
      <c r="J29" s="120"/>
      <c r="K29" s="125"/>
      <c r="L29" s="182"/>
      <c r="M29" s="176"/>
      <c r="N29" s="173"/>
      <c r="O29" s="173"/>
      <c r="P29" s="175"/>
    </row>
    <row r="30" spans="1:16" ht="13.5" thickBot="1">
      <c r="A30" s="17"/>
      <c r="B30" s="156"/>
      <c r="C30" s="1" t="s">
        <v>40</v>
      </c>
      <c r="D30" s="1" t="s">
        <v>47</v>
      </c>
      <c r="E30" s="1"/>
      <c r="F30" s="5"/>
      <c r="G30" s="122"/>
      <c r="H30" s="120"/>
      <c r="I30" s="128"/>
      <c r="J30" s="120"/>
      <c r="K30" s="125"/>
      <c r="L30" s="182"/>
      <c r="M30" s="176"/>
      <c r="N30" s="173"/>
      <c r="O30" s="173"/>
      <c r="P30" s="175"/>
    </row>
    <row r="31" spans="1:16" ht="13.5" thickBot="1">
      <c r="A31" s="17" t="s">
        <v>111</v>
      </c>
      <c r="B31" s="156"/>
      <c r="C31" s="1" t="s">
        <v>122</v>
      </c>
      <c r="D31" s="1" t="s">
        <v>48</v>
      </c>
      <c r="E31" s="1"/>
      <c r="F31" s="5"/>
      <c r="G31" s="122"/>
      <c r="H31" s="120"/>
      <c r="I31" s="128"/>
      <c r="J31" s="120"/>
      <c r="K31" s="125"/>
      <c r="L31" s="182"/>
      <c r="M31" s="176"/>
      <c r="N31" s="173"/>
      <c r="O31" s="173"/>
      <c r="P31" s="175"/>
    </row>
    <row r="32" spans="1:16" ht="13.5" thickBot="1">
      <c r="A32" s="17" t="s">
        <v>148</v>
      </c>
      <c r="B32" s="156"/>
      <c r="C32" s="1" t="s">
        <v>41</v>
      </c>
      <c r="D32" s="1" t="s">
        <v>49</v>
      </c>
      <c r="E32" s="1"/>
      <c r="F32" s="5"/>
      <c r="G32" s="122"/>
      <c r="H32" s="120"/>
      <c r="I32" s="128"/>
      <c r="J32" s="120"/>
      <c r="K32" s="125"/>
      <c r="L32" s="182"/>
      <c r="M32" s="176"/>
      <c r="N32" s="173"/>
      <c r="O32" s="173"/>
      <c r="P32" s="175"/>
    </row>
    <row r="33" spans="1:16" ht="13.5" thickBot="1">
      <c r="A33" s="18"/>
      <c r="B33" s="156"/>
      <c r="C33" s="1"/>
      <c r="D33" s="1" t="s">
        <v>50</v>
      </c>
      <c r="E33" s="1"/>
      <c r="F33" s="5"/>
      <c r="G33" s="122"/>
      <c r="H33" s="120"/>
      <c r="I33" s="128"/>
      <c r="J33" s="120"/>
      <c r="K33" s="125"/>
      <c r="L33" s="182"/>
      <c r="M33" s="176"/>
      <c r="N33" s="173"/>
      <c r="O33" s="173"/>
      <c r="P33" s="175"/>
    </row>
    <row r="34" spans="1:16" ht="13.5" thickBot="1">
      <c r="A34" s="18"/>
      <c r="B34" s="156"/>
      <c r="C34" s="1"/>
      <c r="D34" s="1" t="s">
        <v>51</v>
      </c>
      <c r="E34" s="1"/>
      <c r="F34" s="5"/>
      <c r="G34" s="122"/>
      <c r="H34" s="120"/>
      <c r="I34" s="128"/>
      <c r="J34" s="120"/>
      <c r="K34" s="125"/>
      <c r="L34" s="182"/>
      <c r="M34" s="176"/>
      <c r="N34" s="173"/>
      <c r="O34" s="173"/>
      <c r="P34" s="175"/>
    </row>
    <row r="35" spans="1:16" ht="13.5" thickBot="1">
      <c r="A35" s="18"/>
      <c r="B35" s="156"/>
      <c r="C35" s="1"/>
      <c r="D35" s="13" t="s">
        <v>56</v>
      </c>
      <c r="E35" s="1"/>
      <c r="F35" s="5"/>
      <c r="G35" s="122"/>
      <c r="H35" s="120"/>
      <c r="I35" s="128"/>
      <c r="J35" s="120"/>
      <c r="K35" s="125"/>
      <c r="L35" s="182"/>
      <c r="M35" s="176"/>
      <c r="N35" s="173"/>
      <c r="O35" s="173"/>
      <c r="P35" s="175"/>
    </row>
    <row r="36" spans="1:16" ht="13.5" thickBot="1">
      <c r="A36" s="18"/>
      <c r="B36" s="156"/>
      <c r="C36" s="1"/>
      <c r="D36" s="10" t="s">
        <v>57</v>
      </c>
      <c r="E36" s="1"/>
      <c r="F36" s="5"/>
      <c r="G36" s="122"/>
      <c r="H36" s="120"/>
      <c r="I36" s="128"/>
      <c r="J36" s="120"/>
      <c r="K36" s="125"/>
      <c r="L36" s="182"/>
      <c r="M36" s="176"/>
      <c r="N36" s="173"/>
      <c r="O36" s="173"/>
      <c r="P36" s="175"/>
    </row>
    <row r="37" spans="1:16" ht="13.5" thickBot="1">
      <c r="A37" s="18"/>
      <c r="B37" s="156"/>
      <c r="C37" s="1"/>
      <c r="D37" s="10" t="s">
        <v>58</v>
      </c>
      <c r="E37" s="1"/>
      <c r="F37" s="5"/>
      <c r="G37" s="122"/>
      <c r="H37" s="120"/>
      <c r="I37" s="128"/>
      <c r="J37" s="120"/>
      <c r="K37" s="125"/>
      <c r="L37" s="182"/>
      <c r="M37" s="176"/>
      <c r="N37" s="173"/>
      <c r="O37" s="173"/>
      <c r="P37" s="175"/>
    </row>
    <row r="38" spans="1:16" ht="13.5" thickBot="1">
      <c r="A38" s="18"/>
      <c r="B38" s="156"/>
      <c r="C38" s="1"/>
      <c r="D38" s="10" t="s">
        <v>59</v>
      </c>
      <c r="E38" s="1"/>
      <c r="F38" s="5"/>
      <c r="G38" s="122"/>
      <c r="H38" s="120"/>
      <c r="I38" s="128"/>
      <c r="J38" s="120"/>
      <c r="K38" s="125"/>
      <c r="L38" s="182"/>
      <c r="M38" s="176"/>
      <c r="N38" s="173"/>
      <c r="O38" s="173"/>
      <c r="P38" s="175"/>
    </row>
    <row r="39" spans="1:16" ht="13.5" thickBot="1">
      <c r="A39" s="18"/>
      <c r="B39" s="156"/>
      <c r="C39" s="1"/>
      <c r="D39" s="10" t="s">
        <v>60</v>
      </c>
      <c r="E39" s="1"/>
      <c r="F39" s="5"/>
      <c r="G39" s="122"/>
      <c r="H39" s="120"/>
      <c r="I39" s="128"/>
      <c r="J39" s="120"/>
      <c r="K39" s="125"/>
      <c r="L39" s="182"/>
      <c r="M39" s="176"/>
      <c r="N39" s="173"/>
      <c r="O39" s="173"/>
      <c r="P39" s="175"/>
    </row>
    <row r="40" spans="1:16" ht="13.5" thickBot="1">
      <c r="A40" s="18"/>
      <c r="B40" s="156"/>
      <c r="C40" s="1"/>
      <c r="D40" s="10" t="s">
        <v>71</v>
      </c>
      <c r="E40" s="1"/>
      <c r="F40" s="5"/>
      <c r="G40" s="122"/>
      <c r="H40" s="120"/>
      <c r="I40" s="128"/>
      <c r="J40" s="120"/>
      <c r="K40" s="125"/>
      <c r="L40" s="182"/>
      <c r="M40" s="176"/>
      <c r="N40" s="173"/>
      <c r="O40" s="173"/>
      <c r="P40" s="175"/>
    </row>
    <row r="41" spans="1:16" ht="13.5" thickBot="1">
      <c r="A41" s="18"/>
      <c r="B41" s="156"/>
      <c r="C41" s="1"/>
      <c r="D41" s="10" t="s">
        <v>61</v>
      </c>
      <c r="E41" s="1"/>
      <c r="F41" s="5"/>
      <c r="G41" s="122"/>
      <c r="H41" s="120"/>
      <c r="I41" s="128"/>
      <c r="J41" s="120"/>
      <c r="K41" s="125"/>
      <c r="L41" s="182"/>
      <c r="M41" s="176"/>
      <c r="N41" s="173"/>
      <c r="O41" s="173"/>
      <c r="P41" s="175"/>
    </row>
    <row r="42" spans="1:16" ht="13.5" thickBot="1">
      <c r="A42" s="19"/>
      <c r="B42" s="158"/>
      <c r="C42" s="4"/>
      <c r="D42" s="24" t="s">
        <v>62</v>
      </c>
      <c r="E42" s="4"/>
      <c r="F42" s="6"/>
      <c r="G42" s="123"/>
      <c r="H42" s="121"/>
      <c r="I42" s="129"/>
      <c r="J42" s="121"/>
      <c r="K42" s="126"/>
      <c r="L42" s="182"/>
      <c r="M42" s="176"/>
      <c r="N42" s="173"/>
      <c r="O42" s="173"/>
      <c r="P42" s="175"/>
    </row>
    <row r="43" spans="1:16" ht="12.75" customHeight="1" thickBot="1">
      <c r="A43" s="149" t="s">
        <v>3</v>
      </c>
      <c r="B43" s="154" t="s">
        <v>77</v>
      </c>
      <c r="C43" s="159" t="s">
        <v>33</v>
      </c>
      <c r="D43" s="11" t="s">
        <v>54</v>
      </c>
      <c r="E43" s="161" t="s">
        <v>52</v>
      </c>
      <c r="F43" s="163" t="s">
        <v>53</v>
      </c>
      <c r="G43" s="91" t="s">
        <v>124</v>
      </c>
      <c r="H43" s="119" t="s">
        <v>73</v>
      </c>
      <c r="I43" s="168"/>
      <c r="J43" s="119" t="s">
        <v>76</v>
      </c>
      <c r="K43" s="165"/>
      <c r="L43" s="182" t="s">
        <v>119</v>
      </c>
      <c r="M43" s="176">
        <f>CEILING((850/30/3),1)*3+6/3*3</f>
        <v>36</v>
      </c>
      <c r="N43" s="173"/>
      <c r="O43" s="173"/>
      <c r="P43" s="175">
        <f>IF(M43*N43=0,"",M43*N43)</f>
      </c>
    </row>
    <row r="44" spans="1:16" ht="13.5" thickBot="1">
      <c r="A44" s="150"/>
      <c r="B44" s="155"/>
      <c r="C44" s="160"/>
      <c r="D44" s="12" t="s">
        <v>55</v>
      </c>
      <c r="E44" s="162"/>
      <c r="F44" s="171"/>
      <c r="G44" s="92"/>
      <c r="H44" s="120"/>
      <c r="I44" s="169"/>
      <c r="J44" s="120"/>
      <c r="K44" s="166"/>
      <c r="L44" s="182"/>
      <c r="M44" s="176"/>
      <c r="N44" s="173"/>
      <c r="O44" s="173"/>
      <c r="P44" s="175"/>
    </row>
    <row r="45" spans="1:16" ht="13.5" thickBot="1">
      <c r="A45" s="17" t="s">
        <v>108</v>
      </c>
      <c r="B45" s="156"/>
      <c r="C45" s="7" t="s">
        <v>70</v>
      </c>
      <c r="D45" s="1" t="s">
        <v>43</v>
      </c>
      <c r="E45" s="2" t="s">
        <v>112</v>
      </c>
      <c r="F45" s="5"/>
      <c r="G45" s="92"/>
      <c r="H45" s="120"/>
      <c r="I45" s="169"/>
      <c r="J45" s="120"/>
      <c r="K45" s="166"/>
      <c r="L45" s="182"/>
      <c r="M45" s="176"/>
      <c r="N45" s="173"/>
      <c r="O45" s="173"/>
      <c r="P45" s="175"/>
    </row>
    <row r="46" spans="1:16" ht="13.5" thickBot="1">
      <c r="A46" s="17" t="s">
        <v>149</v>
      </c>
      <c r="B46" s="156"/>
      <c r="C46" s="1" t="s">
        <v>36</v>
      </c>
      <c r="D46" s="1" t="s">
        <v>44</v>
      </c>
      <c r="E46" s="1" t="s">
        <v>64</v>
      </c>
      <c r="F46" s="5"/>
      <c r="G46" s="92"/>
      <c r="H46" s="120"/>
      <c r="I46" s="169"/>
      <c r="J46" s="120"/>
      <c r="K46" s="166"/>
      <c r="L46" s="182"/>
      <c r="M46" s="176"/>
      <c r="N46" s="173"/>
      <c r="O46" s="173"/>
      <c r="P46" s="175"/>
    </row>
    <row r="47" spans="1:16" ht="13.5" thickBot="1">
      <c r="A47" s="17"/>
      <c r="B47" s="156"/>
      <c r="C47" s="1" t="s">
        <v>37</v>
      </c>
      <c r="D47" s="1" t="s">
        <v>47</v>
      </c>
      <c r="E47" s="1" t="s">
        <v>65</v>
      </c>
      <c r="F47" s="5"/>
      <c r="G47" s="92"/>
      <c r="H47" s="120"/>
      <c r="I47" s="169"/>
      <c r="J47" s="120"/>
      <c r="K47" s="166"/>
      <c r="L47" s="182"/>
      <c r="M47" s="176"/>
      <c r="N47" s="173"/>
      <c r="O47" s="173"/>
      <c r="P47" s="175"/>
    </row>
    <row r="48" spans="1:16" ht="13.5" thickBot="1">
      <c r="A48" s="17" t="s">
        <v>110</v>
      </c>
      <c r="B48" s="156"/>
      <c r="C48" s="1" t="s">
        <v>38</v>
      </c>
      <c r="D48" s="1" t="s">
        <v>48</v>
      </c>
      <c r="E48" s="1" t="s">
        <v>66</v>
      </c>
      <c r="F48" s="5"/>
      <c r="G48" s="92"/>
      <c r="H48" s="120"/>
      <c r="I48" s="169"/>
      <c r="J48" s="120"/>
      <c r="K48" s="166"/>
      <c r="L48" s="182"/>
      <c r="M48" s="176"/>
      <c r="N48" s="173"/>
      <c r="O48" s="173"/>
      <c r="P48" s="175"/>
    </row>
    <row r="49" spans="1:16" ht="13.5" thickBot="1">
      <c r="A49" s="17" t="s">
        <v>147</v>
      </c>
      <c r="B49" s="156"/>
      <c r="C49" s="1" t="s">
        <v>39</v>
      </c>
      <c r="D49" s="1" t="s">
        <v>49</v>
      </c>
      <c r="E49" s="1"/>
      <c r="F49" s="5"/>
      <c r="G49" s="92"/>
      <c r="H49" s="120"/>
      <c r="I49" s="169"/>
      <c r="J49" s="120"/>
      <c r="K49" s="166"/>
      <c r="L49" s="182"/>
      <c r="M49" s="176"/>
      <c r="N49" s="173"/>
      <c r="O49" s="173"/>
      <c r="P49" s="175"/>
    </row>
    <row r="50" spans="1:16" ht="13.5" thickBot="1">
      <c r="A50" s="17"/>
      <c r="B50" s="156"/>
      <c r="C50" s="1" t="s">
        <v>40</v>
      </c>
      <c r="D50" s="1" t="s">
        <v>50</v>
      </c>
      <c r="E50" s="1"/>
      <c r="F50" s="5"/>
      <c r="G50" s="92"/>
      <c r="H50" s="120"/>
      <c r="I50" s="169"/>
      <c r="J50" s="120"/>
      <c r="K50" s="166"/>
      <c r="L50" s="182"/>
      <c r="M50" s="176"/>
      <c r="N50" s="173"/>
      <c r="O50" s="173"/>
      <c r="P50" s="175"/>
    </row>
    <row r="51" spans="1:16" ht="13.5" thickBot="1">
      <c r="A51" s="17" t="s">
        <v>111</v>
      </c>
      <c r="B51" s="156"/>
      <c r="C51" s="1"/>
      <c r="D51" s="1" t="s">
        <v>51</v>
      </c>
      <c r="E51" s="1"/>
      <c r="F51" s="5"/>
      <c r="G51" s="92"/>
      <c r="H51" s="120"/>
      <c r="I51" s="169"/>
      <c r="J51" s="120"/>
      <c r="K51" s="166"/>
      <c r="L51" s="182"/>
      <c r="M51" s="176"/>
      <c r="N51" s="173"/>
      <c r="O51" s="173"/>
      <c r="P51" s="175"/>
    </row>
    <row r="52" spans="1:16" ht="13.5" thickBot="1">
      <c r="A52" s="17" t="s">
        <v>150</v>
      </c>
      <c r="B52" s="156"/>
      <c r="C52" s="1"/>
      <c r="D52" s="13" t="s">
        <v>56</v>
      </c>
      <c r="E52" s="1"/>
      <c r="F52" s="5"/>
      <c r="G52" s="92"/>
      <c r="H52" s="120"/>
      <c r="I52" s="169"/>
      <c r="J52" s="120"/>
      <c r="K52" s="166"/>
      <c r="L52" s="182"/>
      <c r="M52" s="176"/>
      <c r="N52" s="173"/>
      <c r="O52" s="173"/>
      <c r="P52" s="175"/>
    </row>
    <row r="53" spans="1:16" ht="13.5" thickBot="1">
      <c r="A53" s="18"/>
      <c r="B53" s="156"/>
      <c r="C53" s="1"/>
      <c r="D53" s="10" t="s">
        <v>57</v>
      </c>
      <c r="E53" s="1"/>
      <c r="F53" s="5"/>
      <c r="G53" s="92"/>
      <c r="H53" s="120"/>
      <c r="I53" s="169"/>
      <c r="J53" s="120"/>
      <c r="K53" s="166"/>
      <c r="L53" s="182"/>
      <c r="M53" s="176"/>
      <c r="N53" s="173"/>
      <c r="O53" s="173"/>
      <c r="P53" s="175"/>
    </row>
    <row r="54" spans="1:16" ht="13.5" thickBot="1">
      <c r="A54" s="18"/>
      <c r="B54" s="156"/>
      <c r="C54" s="1"/>
      <c r="D54" s="10" t="s">
        <v>58</v>
      </c>
      <c r="E54" s="1"/>
      <c r="F54" s="5"/>
      <c r="G54" s="92"/>
      <c r="H54" s="120"/>
      <c r="I54" s="169"/>
      <c r="J54" s="120"/>
      <c r="K54" s="166"/>
      <c r="L54" s="182"/>
      <c r="M54" s="176"/>
      <c r="N54" s="173"/>
      <c r="O54" s="173"/>
      <c r="P54" s="175"/>
    </row>
    <row r="55" spans="1:16" ht="13.5" thickBot="1">
      <c r="A55" s="18"/>
      <c r="B55" s="156"/>
      <c r="C55" s="1"/>
      <c r="D55" s="10" t="s">
        <v>59</v>
      </c>
      <c r="E55" s="1"/>
      <c r="F55" s="5"/>
      <c r="G55" s="92"/>
      <c r="H55" s="120"/>
      <c r="I55" s="169"/>
      <c r="J55" s="120"/>
      <c r="K55" s="166"/>
      <c r="L55" s="182"/>
      <c r="M55" s="176"/>
      <c r="N55" s="173"/>
      <c r="O55" s="173"/>
      <c r="P55" s="175"/>
    </row>
    <row r="56" spans="1:16" ht="13.5" thickBot="1">
      <c r="A56" s="18"/>
      <c r="B56" s="156"/>
      <c r="C56" s="1"/>
      <c r="D56" s="10" t="s">
        <v>60</v>
      </c>
      <c r="E56" s="1"/>
      <c r="F56" s="5"/>
      <c r="G56" s="92"/>
      <c r="H56" s="120"/>
      <c r="I56" s="169"/>
      <c r="J56" s="120"/>
      <c r="K56" s="166"/>
      <c r="L56" s="182"/>
      <c r="M56" s="176"/>
      <c r="N56" s="173"/>
      <c r="O56" s="173"/>
      <c r="P56" s="175"/>
    </row>
    <row r="57" spans="1:16" ht="13.5" thickBot="1">
      <c r="A57" s="18"/>
      <c r="B57" s="156"/>
      <c r="C57" s="1"/>
      <c r="D57" s="10" t="s">
        <v>71</v>
      </c>
      <c r="E57" s="1"/>
      <c r="F57" s="5"/>
      <c r="G57" s="92"/>
      <c r="H57" s="120"/>
      <c r="I57" s="169"/>
      <c r="J57" s="120"/>
      <c r="K57" s="166"/>
      <c r="L57" s="182"/>
      <c r="M57" s="176"/>
      <c r="N57" s="173"/>
      <c r="O57" s="173"/>
      <c r="P57" s="175"/>
    </row>
    <row r="58" spans="1:16" ht="13.5" thickBot="1">
      <c r="A58" s="18"/>
      <c r="B58" s="156"/>
      <c r="C58" s="1"/>
      <c r="D58" s="10" t="s">
        <v>72</v>
      </c>
      <c r="E58" s="1"/>
      <c r="F58" s="5"/>
      <c r="G58" s="92"/>
      <c r="H58" s="120"/>
      <c r="I58" s="169"/>
      <c r="J58" s="120"/>
      <c r="K58" s="166"/>
      <c r="L58" s="182"/>
      <c r="M58" s="176"/>
      <c r="N58" s="173"/>
      <c r="O58" s="173"/>
      <c r="P58" s="175"/>
    </row>
    <row r="59" spans="1:16" ht="13.5" thickBot="1">
      <c r="A59" s="19"/>
      <c r="B59" s="157"/>
      <c r="C59" s="8"/>
      <c r="D59" s="14" t="s">
        <v>61</v>
      </c>
      <c r="E59" s="8"/>
      <c r="F59" s="9"/>
      <c r="G59" s="93"/>
      <c r="H59" s="138"/>
      <c r="I59" s="170"/>
      <c r="J59" s="138"/>
      <c r="K59" s="167"/>
      <c r="L59" s="182"/>
      <c r="M59" s="176"/>
      <c r="N59" s="173"/>
      <c r="O59" s="173"/>
      <c r="P59" s="175"/>
    </row>
    <row r="60" spans="1:16" ht="13.5" thickBot="1">
      <c r="A60" s="96" t="s">
        <v>5</v>
      </c>
      <c r="B60" s="151" t="s">
        <v>81</v>
      </c>
      <c r="C60" s="143" t="s">
        <v>87</v>
      </c>
      <c r="D60" s="144"/>
      <c r="E60" s="152" t="s">
        <v>88</v>
      </c>
      <c r="F60" s="153"/>
      <c r="G60" s="98">
        <v>4</v>
      </c>
      <c r="H60" s="119" t="s">
        <v>83</v>
      </c>
      <c r="I60" s="132" t="s">
        <v>84</v>
      </c>
      <c r="J60" s="119"/>
      <c r="K60" s="165"/>
      <c r="L60" s="193" t="s">
        <v>120</v>
      </c>
      <c r="M60" s="176">
        <f>1*4</f>
        <v>4</v>
      </c>
      <c r="N60" s="173"/>
      <c r="O60" s="173"/>
      <c r="P60" s="175">
        <f>IF(M60*N60=0,"",M60*N60)</f>
      </c>
    </row>
    <row r="61" spans="1:16" ht="13.5" thickBot="1">
      <c r="A61" s="97"/>
      <c r="B61" s="101"/>
      <c r="C61" s="139" t="s">
        <v>78</v>
      </c>
      <c r="D61" s="140"/>
      <c r="E61" s="15" t="s">
        <v>89</v>
      </c>
      <c r="F61" s="5" t="s">
        <v>97</v>
      </c>
      <c r="G61" s="99"/>
      <c r="H61" s="120"/>
      <c r="I61" s="133"/>
      <c r="J61" s="120"/>
      <c r="K61" s="166"/>
      <c r="L61" s="193"/>
      <c r="M61" s="176"/>
      <c r="N61" s="173"/>
      <c r="O61" s="173"/>
      <c r="P61" s="175"/>
    </row>
    <row r="62" spans="1:16" ht="13.5" thickBot="1">
      <c r="A62" s="17" t="s">
        <v>108</v>
      </c>
      <c r="B62" s="101"/>
      <c r="C62" s="139" t="s">
        <v>79</v>
      </c>
      <c r="D62" s="140"/>
      <c r="E62" s="15" t="s">
        <v>90</v>
      </c>
      <c r="F62" s="5" t="s">
        <v>98</v>
      </c>
      <c r="G62" s="99"/>
      <c r="H62" s="120"/>
      <c r="I62" s="133"/>
      <c r="J62" s="120"/>
      <c r="K62" s="166"/>
      <c r="L62" s="193"/>
      <c r="M62" s="176"/>
      <c r="N62" s="173"/>
      <c r="O62" s="173"/>
      <c r="P62" s="175"/>
    </row>
    <row r="63" spans="1:16" ht="13.5" thickBot="1">
      <c r="A63" s="17" t="s">
        <v>151</v>
      </c>
      <c r="B63" s="101"/>
      <c r="C63" s="139" t="s">
        <v>80</v>
      </c>
      <c r="D63" s="140"/>
      <c r="E63" s="15" t="s">
        <v>91</v>
      </c>
      <c r="F63" s="5" t="s">
        <v>99</v>
      </c>
      <c r="G63" s="99"/>
      <c r="H63" s="120"/>
      <c r="I63" s="133"/>
      <c r="J63" s="120"/>
      <c r="K63" s="166"/>
      <c r="L63" s="193"/>
      <c r="M63" s="176"/>
      <c r="N63" s="173"/>
      <c r="O63" s="173"/>
      <c r="P63" s="175"/>
    </row>
    <row r="64" spans="1:16" ht="13.5" thickBot="1">
      <c r="A64" s="17" t="s">
        <v>110</v>
      </c>
      <c r="B64" s="102"/>
      <c r="C64" s="145" t="s">
        <v>105</v>
      </c>
      <c r="D64" s="146"/>
      <c r="E64" s="15" t="s">
        <v>92</v>
      </c>
      <c r="F64" s="5" t="s">
        <v>100</v>
      </c>
      <c r="G64" s="100"/>
      <c r="H64" s="121"/>
      <c r="I64" s="134"/>
      <c r="J64" s="120"/>
      <c r="K64" s="166"/>
      <c r="L64" s="193"/>
      <c r="M64" s="176"/>
      <c r="N64" s="173"/>
      <c r="O64" s="173"/>
      <c r="P64" s="175"/>
    </row>
    <row r="65" spans="1:16" ht="13.5" thickBot="1">
      <c r="A65" s="17" t="s">
        <v>147</v>
      </c>
      <c r="B65" s="186" t="s">
        <v>82</v>
      </c>
      <c r="C65" s="147" t="s">
        <v>78</v>
      </c>
      <c r="D65" s="148"/>
      <c r="E65" s="15" t="s">
        <v>93</v>
      </c>
      <c r="F65" s="5" t="s">
        <v>101</v>
      </c>
      <c r="G65" s="98">
        <v>4</v>
      </c>
      <c r="H65" s="119" t="s">
        <v>85</v>
      </c>
      <c r="I65" s="135" t="s">
        <v>86</v>
      </c>
      <c r="J65" s="120"/>
      <c r="K65" s="166"/>
      <c r="L65" s="194" t="s">
        <v>121</v>
      </c>
      <c r="M65" s="176">
        <f>CEILING((850/30),1)*4*4</f>
        <v>464</v>
      </c>
      <c r="N65" s="173"/>
      <c r="O65" s="173"/>
      <c r="P65" s="175">
        <f>IF(M65*N65=0,"",M65*N65)</f>
      </c>
    </row>
    <row r="66" spans="1:16" ht="13.5" thickBot="1">
      <c r="A66" s="17" t="s">
        <v>111</v>
      </c>
      <c r="B66" s="187"/>
      <c r="C66" s="139" t="s">
        <v>79</v>
      </c>
      <c r="D66" s="140"/>
      <c r="E66" s="15" t="s">
        <v>94</v>
      </c>
      <c r="F66" s="5" t="s">
        <v>102</v>
      </c>
      <c r="G66" s="99"/>
      <c r="H66" s="120"/>
      <c r="I66" s="136"/>
      <c r="J66" s="120"/>
      <c r="K66" s="166"/>
      <c r="L66" s="194"/>
      <c r="M66" s="176"/>
      <c r="N66" s="173"/>
      <c r="O66" s="173"/>
      <c r="P66" s="175"/>
    </row>
    <row r="67" spans="1:16" ht="13.5" thickBot="1">
      <c r="A67" s="17" t="s">
        <v>152</v>
      </c>
      <c r="B67" s="187"/>
      <c r="C67" s="139" t="s">
        <v>80</v>
      </c>
      <c r="D67" s="140"/>
      <c r="E67" s="15" t="s">
        <v>95</v>
      </c>
      <c r="F67" s="5" t="s">
        <v>103</v>
      </c>
      <c r="G67" s="99"/>
      <c r="H67" s="120"/>
      <c r="I67" s="136"/>
      <c r="J67" s="120"/>
      <c r="K67" s="166"/>
      <c r="L67" s="194"/>
      <c r="M67" s="176"/>
      <c r="N67" s="173"/>
      <c r="O67" s="173"/>
      <c r="P67" s="175"/>
    </row>
    <row r="68" spans="1:16" ht="13.5" thickBot="1">
      <c r="A68" s="17"/>
      <c r="B68" s="188"/>
      <c r="C68" s="141" t="s">
        <v>105</v>
      </c>
      <c r="D68" s="142"/>
      <c r="E68" s="31" t="s">
        <v>96</v>
      </c>
      <c r="F68" s="9" t="s">
        <v>104</v>
      </c>
      <c r="G68" s="99"/>
      <c r="H68" s="138"/>
      <c r="I68" s="137"/>
      <c r="J68" s="138"/>
      <c r="K68" s="167"/>
      <c r="L68" s="195"/>
      <c r="M68" s="192"/>
      <c r="N68" s="184"/>
      <c r="O68" s="184"/>
      <c r="P68" s="185"/>
    </row>
    <row r="69" spans="1:16" ht="16.5" thickBot="1">
      <c r="A69" s="202" t="s">
        <v>128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4"/>
      <c r="P69" s="35">
        <f>IF(SUM(P8:P68)=0,"",SUM(P8:P68))</f>
      </c>
    </row>
    <row r="70" spans="1:16" ht="55.5" customHeight="1" thickBot="1">
      <c r="A70" s="34" t="s">
        <v>129</v>
      </c>
      <c r="B70" s="189"/>
      <c r="C70" s="190"/>
      <c r="D70" s="190"/>
      <c r="E70" s="190"/>
      <c r="F70" s="190"/>
      <c r="G70" s="190"/>
      <c r="H70" s="190"/>
      <c r="I70" s="190"/>
      <c r="J70" s="190"/>
      <c r="K70" s="190"/>
      <c r="L70" s="191"/>
      <c r="M70" s="26">
        <v>1</v>
      </c>
      <c r="N70" s="32"/>
      <c r="O70" s="38"/>
      <c r="P70" s="36">
        <f>IF(M70*N70=0,"",M70*N70)</f>
      </c>
    </row>
    <row r="71" spans="1:16" ht="23.25" customHeight="1">
      <c r="A71" s="196" t="s">
        <v>142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8"/>
      <c r="N71" s="43" t="s">
        <v>140</v>
      </c>
      <c r="O71" s="205">
        <f>IF(AND(P69="",P70=""),"",IF(P69="",P70,IF(P70="",P69,P69+P70)))</f>
      </c>
      <c r="P71" s="205"/>
    </row>
    <row r="72" spans="1:16" ht="23.25" customHeight="1" thickBot="1">
      <c r="A72" s="19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1"/>
      <c r="N72" s="44" t="s">
        <v>141</v>
      </c>
      <c r="O72" s="206"/>
      <c r="P72" s="206"/>
    </row>
    <row r="73" spans="1:16" ht="23.25" customHeight="1">
      <c r="A73" s="196" t="s">
        <v>143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8"/>
      <c r="N73" s="45" t="s">
        <v>140</v>
      </c>
      <c r="O73" s="207">
        <f>IF(O71="","",(P2-O71)/P2)</f>
      </c>
      <c r="P73" s="207"/>
    </row>
    <row r="74" spans="1:16" ht="23.25" customHeight="1" thickBot="1">
      <c r="A74" s="199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1"/>
      <c r="N74" s="39" t="s">
        <v>141</v>
      </c>
      <c r="O74" s="209"/>
      <c r="P74" s="209"/>
    </row>
    <row r="75" spans="1:16" ht="23.25" customHeight="1" thickBot="1">
      <c r="A75" s="42" t="s">
        <v>127</v>
      </c>
      <c r="B75" s="196" t="s">
        <v>144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37">
        <v>1</v>
      </c>
      <c r="N75" s="32">
        <v>12500</v>
      </c>
      <c r="O75" s="53" t="s">
        <v>145</v>
      </c>
      <c r="P75" s="33">
        <f>M75*N75</f>
        <v>12500</v>
      </c>
    </row>
    <row r="76" spans="1:16" ht="23.25" customHeight="1">
      <c r="A76" s="196" t="s">
        <v>132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8"/>
      <c r="N76" s="46" t="s">
        <v>140</v>
      </c>
      <c r="O76" s="208">
        <f>IF(O71="","",O71+P75)</f>
      </c>
      <c r="P76" s="208"/>
    </row>
    <row r="77" spans="1:16" ht="23.25" customHeight="1" thickBot="1">
      <c r="A77" s="199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1"/>
      <c r="N77" s="45" t="s">
        <v>141</v>
      </c>
      <c r="O77" s="206"/>
      <c r="P77" s="206"/>
    </row>
    <row r="78" spans="2:13" ht="12.75">
      <c r="B78" s="28" t="s">
        <v>125</v>
      </c>
      <c r="C78" t="s">
        <v>126</v>
      </c>
      <c r="M78" s="30"/>
    </row>
    <row r="79" ht="12.75">
      <c r="M79" s="30"/>
    </row>
    <row r="83" ht="12.75">
      <c r="A83" t="e">
        <f>NA()</f>
        <v>#N/A</v>
      </c>
    </row>
    <row r="84" ht="12.75">
      <c r="M84" s="29"/>
    </row>
  </sheetData>
  <mergeCells count="130">
    <mergeCell ref="N2:O2"/>
    <mergeCell ref="N3:O3"/>
    <mergeCell ref="N4:O4"/>
    <mergeCell ref="A2:L4"/>
    <mergeCell ref="A76:M77"/>
    <mergeCell ref="O76:P76"/>
    <mergeCell ref="O77:P77"/>
    <mergeCell ref="O74:P74"/>
    <mergeCell ref="A71:M72"/>
    <mergeCell ref="A73:M74"/>
    <mergeCell ref="B75:L75"/>
    <mergeCell ref="A69:O69"/>
    <mergeCell ref="O71:P71"/>
    <mergeCell ref="O72:P72"/>
    <mergeCell ref="O73:P73"/>
    <mergeCell ref="O5:O7"/>
    <mergeCell ref="O8:O15"/>
    <mergeCell ref="O16:O22"/>
    <mergeCell ref="O23:O42"/>
    <mergeCell ref="B65:B68"/>
    <mergeCell ref="N23:N42"/>
    <mergeCell ref="P23:P42"/>
    <mergeCell ref="B70:L70"/>
    <mergeCell ref="M60:M64"/>
    <mergeCell ref="M65:M68"/>
    <mergeCell ref="N60:N64"/>
    <mergeCell ref="L60:L64"/>
    <mergeCell ref="L65:L68"/>
    <mergeCell ref="J60:J68"/>
    <mergeCell ref="K60:K68"/>
    <mergeCell ref="N43:N59"/>
    <mergeCell ref="P43:P59"/>
    <mergeCell ref="P60:P64"/>
    <mergeCell ref="N65:N68"/>
    <mergeCell ref="P65:P68"/>
    <mergeCell ref="O43:O59"/>
    <mergeCell ref="O60:O64"/>
    <mergeCell ref="O65:O68"/>
    <mergeCell ref="L5:M6"/>
    <mergeCell ref="L16:L22"/>
    <mergeCell ref="M23:M42"/>
    <mergeCell ref="M43:M59"/>
    <mergeCell ref="L23:L42"/>
    <mergeCell ref="L43:L59"/>
    <mergeCell ref="L8:L15"/>
    <mergeCell ref="N8:N15"/>
    <mergeCell ref="P8:P15"/>
    <mergeCell ref="M16:M22"/>
    <mergeCell ref="N16:N22"/>
    <mergeCell ref="P16:P22"/>
    <mergeCell ref="M8:M15"/>
    <mergeCell ref="J43:J59"/>
    <mergeCell ref="K43:K59"/>
    <mergeCell ref="I43:I59"/>
    <mergeCell ref="C43:C44"/>
    <mergeCell ref="E43:E44"/>
    <mergeCell ref="F43:F44"/>
    <mergeCell ref="G43:G59"/>
    <mergeCell ref="A23:A24"/>
    <mergeCell ref="E16:F16"/>
    <mergeCell ref="B23:B42"/>
    <mergeCell ref="C23:C24"/>
    <mergeCell ref="E23:E24"/>
    <mergeCell ref="F23:F24"/>
    <mergeCell ref="A43:A44"/>
    <mergeCell ref="A60:A61"/>
    <mergeCell ref="B60:B64"/>
    <mergeCell ref="E60:F60"/>
    <mergeCell ref="B43:B59"/>
    <mergeCell ref="C66:D66"/>
    <mergeCell ref="C68:D68"/>
    <mergeCell ref="C67:D67"/>
    <mergeCell ref="C60:D60"/>
    <mergeCell ref="C61:D61"/>
    <mergeCell ref="C62:D62"/>
    <mergeCell ref="C63:D63"/>
    <mergeCell ref="C64:D64"/>
    <mergeCell ref="C65:D65"/>
    <mergeCell ref="G65:G68"/>
    <mergeCell ref="I60:I64"/>
    <mergeCell ref="I65:I68"/>
    <mergeCell ref="H43:H59"/>
    <mergeCell ref="H60:H64"/>
    <mergeCell ref="H65:H68"/>
    <mergeCell ref="G60:G64"/>
    <mergeCell ref="G23:G42"/>
    <mergeCell ref="E17:F17"/>
    <mergeCell ref="J23:J42"/>
    <mergeCell ref="K23:K42"/>
    <mergeCell ref="H23:H42"/>
    <mergeCell ref="I23:I42"/>
    <mergeCell ref="I16:I22"/>
    <mergeCell ref="E21:F21"/>
    <mergeCell ref="E22:F22"/>
    <mergeCell ref="J16:J22"/>
    <mergeCell ref="K16:K22"/>
    <mergeCell ref="H8:H15"/>
    <mergeCell ref="I8:I15"/>
    <mergeCell ref="B16:B22"/>
    <mergeCell ref="E10:F10"/>
    <mergeCell ref="E11:F11"/>
    <mergeCell ref="H16:H22"/>
    <mergeCell ref="E18:F18"/>
    <mergeCell ref="E19:F19"/>
    <mergeCell ref="E20:F20"/>
    <mergeCell ref="G16:G22"/>
    <mergeCell ref="E15:F15"/>
    <mergeCell ref="A8:A9"/>
    <mergeCell ref="G8:G15"/>
    <mergeCell ref="B8:B15"/>
    <mergeCell ref="A1:P1"/>
    <mergeCell ref="A5:A7"/>
    <mergeCell ref="J5:K5"/>
    <mergeCell ref="J6:J7"/>
    <mergeCell ref="K6:K7"/>
    <mergeCell ref="N5:N7"/>
    <mergeCell ref="B5:B7"/>
    <mergeCell ref="G5:G7"/>
    <mergeCell ref="H5:I5"/>
    <mergeCell ref="H6:H7"/>
    <mergeCell ref="P5:P7"/>
    <mergeCell ref="K8:K15"/>
    <mergeCell ref="E13:F13"/>
    <mergeCell ref="E14:F14"/>
    <mergeCell ref="E12:F12"/>
    <mergeCell ref="E9:F9"/>
    <mergeCell ref="E8:F8"/>
    <mergeCell ref="C5:F7"/>
    <mergeCell ref="I6:I7"/>
    <mergeCell ref="J8:J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3"/>
  <headerFooter alignWithMargins="0">
    <oddFooter>&amp;RAllegato n° 4 - Pag. &amp;P</oddFooter>
  </headerFooter>
  <rowBreaks count="1" manualBreakCount="1">
    <brk id="4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biofr</dc:creator>
  <cp:keywords/>
  <dc:description/>
  <cp:lastModifiedBy>Marinaccio Maurizio</cp:lastModifiedBy>
  <cp:lastPrinted>2015-11-06T10:55:52Z</cp:lastPrinted>
  <dcterms:created xsi:type="dcterms:W3CDTF">2014-03-31T08:36:13Z</dcterms:created>
  <dcterms:modified xsi:type="dcterms:W3CDTF">2017-04-06T14:11:24Z</dcterms:modified>
  <cp:category/>
  <cp:version/>
  <cp:contentType/>
  <cp:contentStatus/>
</cp:coreProperties>
</file>