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2" sheetId="1" r:id="rId1"/>
    <sheet name="Foglio3" sheetId="2" r:id="rId2"/>
  </sheets>
  <definedNames>
    <definedName name="_xlnm.Print_Area" localSheetId="0">'Foglio2'!$A$2:$D$41</definedName>
    <definedName name="Excel_BuiltIn_Print_Area_1">#REF!</definedName>
    <definedName name="Excel_BuiltIn_Print_Area_2">'Foglio2'!$A$2:$B$41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<sst xmlns="http://schemas.openxmlformats.org/spreadsheetml/2006/main" count="54" uniqueCount="54">
  <si>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Q.E. nuovo liceo scientifico "A.M. Enriques Agnoletti" presso il polo universitario di Sesto F.no. </t>
  </si>
  <si>
    <t>VOCI</t>
  </si>
  <si>
    <t>QE approvato con DD. 1273/2018</t>
  </si>
  <si>
    <t>QE da approvare</t>
  </si>
  <si>
    <t>Differenza</t>
  </si>
  <si>
    <t>capitolo e impegno</t>
  </si>
  <si>
    <t>precedenti</t>
  </si>
  <si>
    <t>a. civili</t>
  </si>
  <si>
    <t>b. strutture</t>
  </si>
  <si>
    <t>c. impianti elettrici e speciali</t>
  </si>
  <si>
    <t>d. impianti meccanici</t>
  </si>
  <si>
    <t>e.sistemazioni esterne (parcheggio)</t>
  </si>
  <si>
    <t>f. Spostamento sottoservizi (fognature urbane)</t>
  </si>
  <si>
    <t>Totale lavori a corpo</t>
  </si>
  <si>
    <t>Somme a disposizione della Stazione Appaltante per</t>
  </si>
  <si>
    <t xml:space="preserve">1. lavori in economia previsti in progetto, ma esclusi dall'appalto </t>
  </si>
  <si>
    <t>2. rilievi, accertamenti e indagini iva compresa:</t>
  </si>
  <si>
    <t xml:space="preserve">   2.1 bonifica bellica</t>
  </si>
  <si>
    <t>Cap.18586 imp.3745 di € 150.000,00</t>
  </si>
  <si>
    <t>Assist. Magnetom./Strago ODS n.0.1 (Det.2200/17)</t>
  </si>
  <si>
    <t xml:space="preserve">   2.2 indagini geologiche</t>
  </si>
  <si>
    <t>Prove geogn./Mappo Geogn. DD.951/2018</t>
  </si>
  <si>
    <t>Cap. 18577 imp. 2260</t>
  </si>
  <si>
    <t>Assistenza geologo (Det.1273/18 Geologica Toscana)</t>
  </si>
  <si>
    <t xml:space="preserve">Cap. 18577 imp. </t>
  </si>
  <si>
    <t xml:space="preserve">   2.3 indagini archeologiche</t>
  </si>
  <si>
    <t xml:space="preserve">   2.4 analisi e smaltimento terre    </t>
  </si>
  <si>
    <t>Caratter.Terre/Alpha Ecologica (DD.878/2018)</t>
  </si>
  <si>
    <t>Cap. 18577 imp. 2085</t>
  </si>
  <si>
    <t>Gestione cumulo terre di riporto (Pres. Det.)</t>
  </si>
  <si>
    <t>Cap. 18577 imp. 2846</t>
  </si>
  <si>
    <t xml:space="preserve">3. allacciamenti ai pubblici servizi </t>
  </si>
  <si>
    <t>4. imprevisti e arrotondamenti</t>
  </si>
  <si>
    <t>Navigazione aerea/Arch. Delcroix (DD 1116/18)</t>
  </si>
  <si>
    <t>Cap. 18577 imp. 2655</t>
  </si>
  <si>
    <t>5. acquisizione aree o immobili e pertinenti indennizzi</t>
  </si>
  <si>
    <t>6. accantonamento di cui all’articolo 133, commi 3 e 4, del codice</t>
  </si>
  <si>
    <t>6.1 indennizzo da riconoscere  a Eli Lilly per mancata disponibilità del bene acquistato ( € 250.000,00/anno su 1279 gg)</t>
  </si>
  <si>
    <t xml:space="preserve">7. fondo per la progettazione e l’innovazione di  cui all’art. 93, comma 7-bis, del codice, nella misura del 2% </t>
  </si>
  <si>
    <t xml:space="preserve">   7.1 assicurazione progettisti interni</t>
  </si>
  <si>
    <t xml:space="preserve">   7.2 spese progettazione (DD 297/2018)</t>
  </si>
  <si>
    <t>Cap 19343 pr.imp sul 2018 per 850.000,00 + Cap.18577 pr.imp. sul 2019 per 48.299,56</t>
  </si>
  <si>
    <t>8. spese per attività tecnico amministrative connesse alla progettazione, di supporto al responsabile del procedimento:</t>
  </si>
  <si>
    <t xml:space="preserve">     8.1 verifica e validazione </t>
  </si>
  <si>
    <t>Importo aggiornato al ribasso accordo quadro Italsocotec</t>
  </si>
  <si>
    <t xml:space="preserve">     8.2 collaudo</t>
  </si>
  <si>
    <t xml:space="preserve">     8.3 C.S.E. esecuzione</t>
  </si>
  <si>
    <t>9. eventuali spese per commissioni giudicatrici</t>
  </si>
  <si>
    <t xml:space="preserve">10. spese per pubblicità </t>
  </si>
  <si>
    <t>11. spese per accertamenti di laboratorio e verifiche tecniche di collaudo</t>
  </si>
  <si>
    <t>12. IVA 10% sui lavori (a+b+c+d+e+f)</t>
  </si>
  <si>
    <t>13. Arredi</t>
  </si>
  <si>
    <t>Totale somme a disposizione</t>
  </si>
  <si>
    <t>TOTALE COMPLESSIVO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</si>
</sst>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€ &quot;* #,##0.00_-;&quot;-€ &quot;* #,##0.00_-;_-&quot;€ &quot;* \-??_-;_-@_-"/>
    <numFmt numFmtId="166" formatCode="#,##0.00;[RED]\-#,##0.00"/>
    <numFmt numFmtId="167" formatCode="#,##0.00"/>
    <numFmt numFmtId="168" formatCode="[$€-410]\ #,##0.00;[RED]\-[$€-410]\ #,##0.00"/>
    <numFmt numFmtId="169" formatCode="H:MM:SS"/>
  </numFmts>
  <fonts count="6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 indent="1"/>
    </xf>
    <xf numFmtId="165" fontId="0" fillId="0" borderId="3" xfId="0" applyNumberFormat="1" applyFont="1" applyBorder="1" applyAlignment="1">
      <alignment vertical="center"/>
    </xf>
    <xf numFmtId="166" fontId="0" fillId="0" borderId="4" xfId="0" applyNumberFormat="1" applyFont="1" applyBorder="1" applyAlignment="1">
      <alignment vertical="center"/>
    </xf>
    <xf numFmtId="165" fontId="0" fillId="0" borderId="4" xfId="0" applyNumberFormat="1" applyFont="1" applyBorder="1" applyAlignment="1">
      <alignment vertical="center"/>
    </xf>
    <xf numFmtId="164" fontId="0" fillId="0" borderId="4" xfId="0" applyFon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4" fontId="4" fillId="3" borderId="2" xfId="0" applyFont="1" applyFill="1" applyBorder="1" applyAlignment="1">
      <alignment horizontal="left" vertical="center" wrapText="1" indent="1"/>
    </xf>
    <xf numFmtId="165" fontId="5" fillId="2" borderId="2" xfId="0" applyNumberFormat="1" applyFont="1" applyFill="1" applyBorder="1" applyAlignment="1">
      <alignment vertical="center"/>
    </xf>
    <xf numFmtId="166" fontId="5" fillId="2" borderId="2" xfId="0" applyNumberFormat="1" applyFont="1" applyFill="1" applyBorder="1" applyAlignment="1">
      <alignment vertical="center"/>
    </xf>
    <xf numFmtId="165" fontId="5" fillId="4" borderId="2" xfId="0" applyNumberFormat="1" applyFont="1" applyFill="1" applyBorder="1" applyAlignment="1">
      <alignment vertical="center"/>
    </xf>
    <xf numFmtId="165" fontId="5" fillId="5" borderId="2" xfId="0" applyNumberFormat="1" applyFont="1" applyFill="1" applyBorder="1" applyAlignment="1">
      <alignment vertical="center"/>
    </xf>
    <xf numFmtId="167" fontId="0" fillId="0" borderId="4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horizontal="left" vertical="center" wrapText="1" indent="1"/>
    </xf>
    <xf numFmtId="164" fontId="3" fillId="0" borderId="2" xfId="0" applyFont="1" applyFill="1" applyBorder="1" applyAlignment="1">
      <alignment horizontal="left" vertical="center" wrapText="1" indent="1"/>
    </xf>
    <xf numFmtId="165" fontId="3" fillId="0" borderId="2" xfId="0" applyNumberFormat="1" applyFont="1" applyFill="1" applyBorder="1" applyAlignment="1">
      <alignment horizontal="left" vertical="center" wrapText="1" indent="1"/>
    </xf>
    <xf numFmtId="164" fontId="3" fillId="0" borderId="2" xfId="0" applyFont="1" applyFill="1" applyBorder="1" applyAlignment="1">
      <alignment horizontal="left" vertical="center" indent="1"/>
    </xf>
    <xf numFmtId="165" fontId="0" fillId="0" borderId="2" xfId="0" applyNumberFormat="1" applyFont="1" applyFill="1" applyBorder="1" applyAlignment="1">
      <alignment vertical="center"/>
    </xf>
    <xf numFmtId="164" fontId="0" fillId="0" borderId="4" xfId="0" applyFont="1" applyBorder="1" applyAlignment="1">
      <alignment horizontal="left" vertical="center"/>
    </xf>
    <xf numFmtId="167" fontId="0" fillId="6" borderId="4" xfId="0" applyNumberFormat="1" applyFont="1" applyFill="1" applyBorder="1" applyAlignment="1">
      <alignment vertical="center"/>
    </xf>
    <xf numFmtId="164" fontId="4" fillId="0" borderId="2" xfId="0" applyFont="1" applyFill="1" applyBorder="1" applyAlignment="1">
      <alignment horizontal="left" vertical="center" indent="1"/>
    </xf>
    <xf numFmtId="165" fontId="5" fillId="0" borderId="2" xfId="0" applyNumberFormat="1" applyFont="1" applyFill="1" applyBorder="1" applyAlignment="1">
      <alignment vertical="center"/>
    </xf>
    <xf numFmtId="164" fontId="5" fillId="0" borderId="4" xfId="0" applyFont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164" fontId="5" fillId="0" borderId="0" xfId="0" applyFont="1" applyAlignment="1">
      <alignment/>
    </xf>
    <xf numFmtId="167" fontId="0" fillId="4" borderId="4" xfId="0" applyNumberFormat="1" applyFont="1" applyFill="1" applyBorder="1" applyAlignment="1">
      <alignment vertical="center"/>
    </xf>
    <xf numFmtId="167" fontId="5" fillId="4" borderId="4" xfId="0" applyNumberFormat="1" applyFont="1" applyFill="1" applyBorder="1" applyAlignment="1">
      <alignment vertical="center"/>
    </xf>
    <xf numFmtId="166" fontId="5" fillId="0" borderId="4" xfId="0" applyNumberFormat="1" applyFont="1" applyBorder="1" applyAlignment="1">
      <alignment vertical="center"/>
    </xf>
    <xf numFmtId="164" fontId="4" fillId="0" borderId="2" xfId="0" applyFont="1" applyBorder="1" applyAlignment="1">
      <alignment horizontal="left" vertical="center" wrapText="1" indent="1"/>
    </xf>
    <xf numFmtId="165" fontId="5" fillId="0" borderId="2" xfId="0" applyNumberFormat="1" applyFont="1" applyBorder="1" applyAlignment="1">
      <alignment vertical="center"/>
    </xf>
    <xf numFmtId="168" fontId="0" fillId="0" borderId="4" xfId="0" applyNumberFormat="1" applyFont="1" applyBorder="1" applyAlignment="1">
      <alignment vertical="center"/>
    </xf>
    <xf numFmtId="167" fontId="0" fillId="7" borderId="4" xfId="0" applyNumberFormat="1" applyFont="1" applyFill="1" applyBorder="1" applyAlignment="1">
      <alignment vertical="center"/>
    </xf>
    <xf numFmtId="169" fontId="3" fillId="0" borderId="2" xfId="0" applyNumberFormat="1" applyFont="1" applyBorder="1" applyAlignment="1">
      <alignment horizontal="left" vertical="center" wrapText="1" indent="1"/>
    </xf>
    <xf numFmtId="167" fontId="0" fillId="8" borderId="4" xfId="0" applyNumberFormat="1" applyFont="1" applyFill="1" applyBorder="1" applyAlignment="1">
      <alignment vertical="center"/>
    </xf>
    <xf numFmtId="167" fontId="0" fillId="5" borderId="4" xfId="0" applyNumberFormat="1" applyFont="1" applyFill="1" applyBorder="1" applyAlignment="1">
      <alignment vertical="center"/>
    </xf>
    <xf numFmtId="165" fontId="0" fillId="0" borderId="4" xfId="0" applyNumberFormat="1" applyFont="1" applyBorder="1" applyAlignment="1">
      <alignment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vertical="center" wrapText="1"/>
    </xf>
    <xf numFmtId="164" fontId="3" fillId="0" borderId="2" xfId="0" applyFont="1" applyBorder="1" applyAlignment="1">
      <alignment vertical="center"/>
    </xf>
    <xf numFmtId="164" fontId="3" fillId="0" borderId="2" xfId="0" applyFont="1" applyBorder="1" applyAlignment="1">
      <alignment horizontal="left" vertical="center" indent="1"/>
    </xf>
    <xf numFmtId="165" fontId="4" fillId="2" borderId="2" xfId="0" applyNumberFormat="1" applyFont="1" applyFill="1" applyBorder="1" applyAlignment="1">
      <alignment horizontal="left" vertical="center" wrapText="1" indent="1"/>
    </xf>
    <xf numFmtId="166" fontId="4" fillId="2" borderId="2" xfId="0" applyNumberFormat="1" applyFont="1" applyFill="1" applyBorder="1" applyAlignment="1">
      <alignment horizontal="right" vertical="center" wrapText="1"/>
    </xf>
    <xf numFmtId="164" fontId="4" fillId="9" borderId="2" xfId="0" applyFont="1" applyFill="1" applyBorder="1" applyAlignment="1">
      <alignment horizontal="left" vertical="center" wrapText="1" indent="1"/>
    </xf>
    <xf numFmtId="165" fontId="4" fillId="9" borderId="2" xfId="0" applyNumberFormat="1" applyFont="1" applyFill="1" applyBorder="1" applyAlignment="1">
      <alignment horizontal="left" vertical="center" wrapText="1" indent="1"/>
    </xf>
    <xf numFmtId="166" fontId="4" fillId="9" borderId="2" xfId="0" applyNumberFormat="1" applyFont="1" applyFill="1" applyBorder="1" applyAlignment="1">
      <alignment horizontal="right" vertical="center" wrapText="1"/>
    </xf>
    <xf numFmtId="164" fontId="5" fillId="0" borderId="0" xfId="0" applyFont="1" applyAlignment="1">
      <alignment horizontal="center"/>
    </xf>
    <xf numFmtId="164" fontId="0" fillId="4" borderId="4" xfId="0" applyFont="1" applyFill="1" applyBorder="1" applyAlignment="1">
      <alignment/>
    </xf>
    <xf numFmtId="164" fontId="0" fillId="5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DCC6"/>
      <rgbColor rgb="00BCE4E5"/>
      <rgbColor rgb="00660066"/>
      <rgbColor rgb="00FF8080"/>
      <rgbColor rgb="000066CC"/>
      <rgbColor rgb="00DF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workbookViewId="0" topLeftCell="A1">
      <selection activeCell="B2" sqref="B2"/>
    </sheetView>
  </sheetViews>
  <sheetFormatPr defaultColWidth="8.00390625" defaultRowHeight="12.75"/>
  <cols>
    <col min="1" max="1" width="50.7109375" style="0" customWidth="1"/>
    <col min="2" max="2" width="22.421875" style="0" customWidth="1"/>
    <col min="3" max="4" width="21.28125" style="0" customWidth="1"/>
    <col min="5" max="5" width="31.00390625" style="0" customWidth="1"/>
    <col min="6" max="6" width="14.57421875" style="0" customWidth="1"/>
    <col min="7" max="7" width="16.28125" style="0" customWidth="1"/>
    <col min="8" max="8" width="17.140625" style="0" customWidth="1"/>
    <col min="9" max="9" width="16.57421875" style="0" customWidth="1"/>
    <col min="10" max="10" width="15.00390625" style="0" customWidth="1"/>
    <col min="11" max="11" width="9.00390625" style="0" customWidth="1"/>
    <col min="12" max="12" width="12.28125" style="0" customWidth="1"/>
    <col min="13" max="255" width="9.00390625" style="0" customWidth="1"/>
    <col min="256" max="16384" width="11.57421875" style="0" customWidth="1"/>
  </cols>
  <sheetData>
    <row r="1" spans="1:4" ht="42" customHeight="1">
      <c r="A1" s="1" t="s">
        <v>0</v>
      </c>
      <c r="B1" s="1"/>
      <c r="C1" s="1"/>
      <c r="D1" s="1"/>
    </row>
    <row r="2" spans="1:10" ht="57.75" customHeight="1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4" t="s">
        <v>6</v>
      </c>
      <c r="G2" s="4">
        <v>2018</v>
      </c>
      <c r="H2" s="4">
        <v>2019</v>
      </c>
      <c r="I2" s="4">
        <v>2020</v>
      </c>
      <c r="J2" s="4">
        <v>2021</v>
      </c>
    </row>
    <row r="3" spans="1:10" ht="14.25">
      <c r="A3" s="5" t="s">
        <v>7</v>
      </c>
      <c r="B3" s="6">
        <f>4275000+512400</f>
        <v>4787400</v>
      </c>
      <c r="C3" s="6">
        <f>4275000+512400</f>
        <v>4787400</v>
      </c>
      <c r="D3" s="7">
        <f aca="true" t="shared" si="0" ref="D3:D41">C3-B3</f>
        <v>0</v>
      </c>
      <c r="E3" s="8"/>
      <c r="F3" s="9"/>
      <c r="G3" s="9"/>
      <c r="H3" s="9"/>
      <c r="I3" s="9"/>
      <c r="J3" s="9"/>
    </row>
    <row r="4" spans="1:10" ht="14.25">
      <c r="A4" s="5" t="s">
        <v>8</v>
      </c>
      <c r="B4" s="10">
        <f>2655000+747600</f>
        <v>3402600</v>
      </c>
      <c r="C4" s="10">
        <f>2655000+747600</f>
        <v>3402600</v>
      </c>
      <c r="D4" s="7">
        <f t="shared" si="0"/>
        <v>0</v>
      </c>
      <c r="E4" s="8"/>
      <c r="F4" s="9"/>
      <c r="G4" s="9"/>
      <c r="H4" s="9"/>
      <c r="I4" s="9"/>
      <c r="J4" s="9"/>
    </row>
    <row r="5" spans="1:10" ht="14.25">
      <c r="A5" s="5" t="s">
        <v>9</v>
      </c>
      <c r="B5" s="10">
        <f>810000+134400+23250</f>
        <v>967650</v>
      </c>
      <c r="C5" s="10">
        <f>810000+134400+23250</f>
        <v>967650</v>
      </c>
      <c r="D5" s="7">
        <f t="shared" si="0"/>
        <v>0</v>
      </c>
      <c r="E5" s="8"/>
      <c r="F5" s="9"/>
      <c r="G5" s="9"/>
      <c r="H5" s="9"/>
      <c r="I5" s="9"/>
      <c r="J5" s="9"/>
    </row>
    <row r="6" spans="1:10" ht="14.25">
      <c r="A6" s="5" t="s">
        <v>10</v>
      </c>
      <c r="B6" s="10">
        <f>1260000+285600</f>
        <v>1545600</v>
      </c>
      <c r="C6" s="10">
        <f>1260000+285600</f>
        <v>1545600</v>
      </c>
      <c r="D6" s="7">
        <f t="shared" si="0"/>
        <v>0</v>
      </c>
      <c r="E6" s="8"/>
      <c r="F6" s="9"/>
      <c r="G6" s="9"/>
      <c r="H6" s="9"/>
      <c r="I6" s="9"/>
      <c r="J6" s="9"/>
    </row>
    <row r="7" spans="1:10" ht="14.25">
      <c r="A7" s="5" t="s">
        <v>11</v>
      </c>
      <c r="B7" s="10">
        <v>286750</v>
      </c>
      <c r="C7" s="10">
        <v>286750</v>
      </c>
      <c r="D7" s="7">
        <f t="shared" si="0"/>
        <v>0</v>
      </c>
      <c r="E7" s="8"/>
      <c r="F7" s="9"/>
      <c r="G7" s="9"/>
      <c r="H7" s="9"/>
      <c r="I7" s="9"/>
      <c r="J7" s="9"/>
    </row>
    <row r="8" spans="1:10" ht="14.25">
      <c r="A8" s="5" t="s">
        <v>12</v>
      </c>
      <c r="B8" s="10">
        <v>68000</v>
      </c>
      <c r="C8" s="10">
        <v>68000</v>
      </c>
      <c r="D8" s="7">
        <f t="shared" si="0"/>
        <v>0</v>
      </c>
      <c r="E8" s="8"/>
      <c r="F8" s="9"/>
      <c r="G8" s="9"/>
      <c r="H8" s="9"/>
      <c r="I8" s="9"/>
      <c r="J8" s="9"/>
    </row>
    <row r="9" spans="1:10" ht="14.25">
      <c r="A9" s="11" t="s">
        <v>13</v>
      </c>
      <c r="B9" s="12">
        <f>SUM(B3:B8)</f>
        <v>11058000</v>
      </c>
      <c r="C9" s="12">
        <f>SUM(C3:C8)</f>
        <v>11058000</v>
      </c>
      <c r="D9" s="13">
        <f t="shared" si="0"/>
        <v>0</v>
      </c>
      <c r="E9" s="11"/>
      <c r="F9" s="12">
        <v>0</v>
      </c>
      <c r="G9" s="12">
        <v>0</v>
      </c>
      <c r="H9" s="14">
        <v>3502147.66</v>
      </c>
      <c r="I9" s="15">
        <v>7555852.34</v>
      </c>
      <c r="J9" s="12">
        <v>0</v>
      </c>
    </row>
    <row r="10" spans="1:10" ht="14.25">
      <c r="A10" s="5" t="s">
        <v>14</v>
      </c>
      <c r="B10" s="5"/>
      <c r="C10" s="5"/>
      <c r="D10" s="7">
        <f t="shared" si="0"/>
        <v>0</v>
      </c>
      <c r="E10" s="9"/>
      <c r="F10" s="16"/>
      <c r="G10" s="16"/>
      <c r="H10" s="16"/>
      <c r="I10" s="16"/>
      <c r="J10" s="16"/>
    </row>
    <row r="11" spans="1:10" ht="25.5">
      <c r="A11" s="5" t="s">
        <v>15</v>
      </c>
      <c r="B11" s="17"/>
      <c r="C11" s="17"/>
      <c r="D11" s="7">
        <f t="shared" si="0"/>
        <v>0</v>
      </c>
      <c r="E11" s="9"/>
      <c r="F11" s="16"/>
      <c r="G11" s="16"/>
      <c r="H11" s="16"/>
      <c r="I11" s="16"/>
      <c r="J11" s="16"/>
    </row>
    <row r="12" spans="1:10" ht="14.25">
      <c r="A12" s="18" t="s">
        <v>16</v>
      </c>
      <c r="B12" s="19"/>
      <c r="C12" s="19"/>
      <c r="D12" s="7">
        <f t="shared" si="0"/>
        <v>0</v>
      </c>
      <c r="E12" s="9"/>
      <c r="F12" s="16"/>
      <c r="G12" s="16"/>
      <c r="H12" s="16"/>
      <c r="I12" s="16"/>
      <c r="J12" s="16"/>
    </row>
    <row r="13" spans="1:10" ht="14.25">
      <c r="A13" s="20" t="s">
        <v>17</v>
      </c>
      <c r="B13" s="21">
        <v>148542.59</v>
      </c>
      <c r="C13" s="21">
        <v>148542.59</v>
      </c>
      <c r="D13" s="7">
        <f t="shared" si="0"/>
        <v>0</v>
      </c>
      <c r="E13" s="22" t="s">
        <v>18</v>
      </c>
      <c r="F13" s="16"/>
      <c r="G13" s="23">
        <v>148542.59</v>
      </c>
      <c r="H13" s="16"/>
      <c r="I13" s="16"/>
      <c r="J13" s="16"/>
    </row>
    <row r="14" spans="1:10" ht="14.25">
      <c r="A14" s="20" t="s">
        <v>19</v>
      </c>
      <c r="B14" s="21">
        <v>1457.41</v>
      </c>
      <c r="C14" s="21">
        <v>1457.41</v>
      </c>
      <c r="D14" s="7">
        <f t="shared" si="0"/>
        <v>0</v>
      </c>
      <c r="E14" s="22"/>
      <c r="F14" s="16"/>
      <c r="G14" s="23">
        <v>1457.41</v>
      </c>
      <c r="H14" s="16"/>
      <c r="I14" s="16"/>
      <c r="J14" s="16"/>
    </row>
    <row r="15" spans="1:14" s="28" customFormat="1" ht="14.25">
      <c r="A15" s="24" t="s">
        <v>20</v>
      </c>
      <c r="B15" s="25">
        <v>0</v>
      </c>
      <c r="C15" s="25">
        <v>0</v>
      </c>
      <c r="D15" s="7">
        <f t="shared" si="0"/>
        <v>0</v>
      </c>
      <c r="E15" s="26"/>
      <c r="F15" s="27"/>
      <c r="G15" s="27"/>
      <c r="H15" s="27"/>
      <c r="I15" s="27"/>
      <c r="J15" s="27"/>
      <c r="L15"/>
      <c r="M15"/>
      <c r="N15"/>
    </row>
    <row r="16" spans="1:14" s="28" customFormat="1" ht="14.25">
      <c r="A16" s="20" t="s">
        <v>21</v>
      </c>
      <c r="B16" s="21">
        <v>29379.13</v>
      </c>
      <c r="C16" s="21">
        <v>29379.13</v>
      </c>
      <c r="D16" s="7">
        <f t="shared" si="0"/>
        <v>0</v>
      </c>
      <c r="E16" s="9" t="s">
        <v>22</v>
      </c>
      <c r="F16" s="27"/>
      <c r="G16" s="29">
        <v>29379.13</v>
      </c>
      <c r="H16" s="27"/>
      <c r="I16" s="27"/>
      <c r="J16" s="27"/>
      <c r="L16"/>
      <c r="M16"/>
      <c r="N16"/>
    </row>
    <row r="17" spans="1:14" s="28" customFormat="1" ht="14.25">
      <c r="A17" s="24" t="s">
        <v>23</v>
      </c>
      <c r="B17" s="25">
        <v>1903.2</v>
      </c>
      <c r="C17" s="25">
        <v>1903.2</v>
      </c>
      <c r="D17" s="7">
        <f t="shared" si="0"/>
        <v>0</v>
      </c>
      <c r="E17" s="26" t="s">
        <v>24</v>
      </c>
      <c r="F17" s="27"/>
      <c r="G17" s="30">
        <f>B17</f>
        <v>1903.2</v>
      </c>
      <c r="H17" s="27"/>
      <c r="I17" s="27"/>
      <c r="J17" s="27"/>
      <c r="L17"/>
      <c r="M17"/>
      <c r="N17"/>
    </row>
    <row r="18" spans="1:10" ht="14.25">
      <c r="A18" s="20" t="s">
        <v>25</v>
      </c>
      <c r="B18" s="21">
        <v>60000</v>
      </c>
      <c r="C18" s="21">
        <v>60000</v>
      </c>
      <c r="D18" s="7">
        <f t="shared" si="0"/>
        <v>0</v>
      </c>
      <c r="E18" s="9"/>
      <c r="F18" s="16"/>
      <c r="G18" s="29">
        <v>60000</v>
      </c>
      <c r="H18" s="16"/>
      <c r="I18" s="16"/>
      <c r="J18" s="16"/>
    </row>
    <row r="19" spans="1:14" s="28" customFormat="1" ht="14.25">
      <c r="A19" s="20" t="s">
        <v>26</v>
      </c>
      <c r="B19" s="25">
        <v>124428.98</v>
      </c>
      <c r="C19" s="25">
        <v>0</v>
      </c>
      <c r="D19" s="31">
        <f t="shared" si="0"/>
        <v>-124428.98</v>
      </c>
      <c r="E19" s="26"/>
      <c r="F19" s="27"/>
      <c r="G19" s="30">
        <f>C19</f>
        <v>0</v>
      </c>
      <c r="H19" s="27"/>
      <c r="I19" s="27"/>
      <c r="J19" s="27"/>
      <c r="L19"/>
      <c r="M19"/>
      <c r="N19"/>
    </row>
    <row r="20" spans="1:14" s="28" customFormat="1" ht="14.25">
      <c r="A20" s="20" t="s">
        <v>27</v>
      </c>
      <c r="B20" s="21">
        <v>5707.02</v>
      </c>
      <c r="C20" s="21">
        <v>5707.02</v>
      </c>
      <c r="D20" s="7">
        <f t="shared" si="0"/>
        <v>0</v>
      </c>
      <c r="E20" s="9" t="s">
        <v>28</v>
      </c>
      <c r="F20" s="27"/>
      <c r="G20" s="29">
        <v>5707.02</v>
      </c>
      <c r="H20" s="27"/>
      <c r="I20" s="27"/>
      <c r="J20" s="27"/>
      <c r="L20"/>
      <c r="M20"/>
      <c r="N20"/>
    </row>
    <row r="21" spans="1:14" s="28" customFormat="1" ht="14.25">
      <c r="A21" s="24" t="s">
        <v>29</v>
      </c>
      <c r="B21" s="25">
        <v>0</v>
      </c>
      <c r="C21" s="25">
        <v>374890.9</v>
      </c>
      <c r="D21" s="31">
        <f t="shared" si="0"/>
        <v>374890.9</v>
      </c>
      <c r="E21" s="26" t="s">
        <v>30</v>
      </c>
      <c r="F21" s="27"/>
      <c r="G21" s="30">
        <f aca="true" t="shared" si="1" ref="G21:G22">C21</f>
        <v>374890.9</v>
      </c>
      <c r="H21" s="27"/>
      <c r="I21" s="27"/>
      <c r="J21" s="27"/>
      <c r="L21"/>
      <c r="M21"/>
      <c r="N21"/>
    </row>
    <row r="22" spans="1:10" ht="14.25">
      <c r="A22" s="32" t="s">
        <v>31</v>
      </c>
      <c r="B22" s="33">
        <v>97600</v>
      </c>
      <c r="C22" s="33">
        <v>7600</v>
      </c>
      <c r="D22" s="31">
        <f t="shared" si="0"/>
        <v>-90000</v>
      </c>
      <c r="E22" s="9"/>
      <c r="F22" s="16"/>
      <c r="G22" s="30">
        <f t="shared" si="1"/>
        <v>7600</v>
      </c>
      <c r="H22" s="16"/>
      <c r="I22" s="16"/>
      <c r="J22" s="16"/>
    </row>
    <row r="23" spans="1:10" ht="14.25">
      <c r="A23" s="32" t="s">
        <v>32</v>
      </c>
      <c r="B23" s="33">
        <v>178571.3</v>
      </c>
      <c r="C23" s="33">
        <v>18109.38</v>
      </c>
      <c r="D23" s="31">
        <f t="shared" si="0"/>
        <v>-160461.91999999998</v>
      </c>
      <c r="E23" s="34"/>
      <c r="F23" s="16"/>
      <c r="G23" s="30">
        <f>C23-H23</f>
        <v>6764.18</v>
      </c>
      <c r="H23" s="30">
        <v>11345.2</v>
      </c>
      <c r="I23" s="16"/>
      <c r="J23" s="16"/>
    </row>
    <row r="24" spans="1:10" ht="14.25">
      <c r="A24" s="5" t="s">
        <v>33</v>
      </c>
      <c r="B24" s="10">
        <v>824.72</v>
      </c>
      <c r="C24" s="10">
        <v>824.72</v>
      </c>
      <c r="D24" s="7">
        <f t="shared" si="0"/>
        <v>0</v>
      </c>
      <c r="E24" s="34" t="s">
        <v>34</v>
      </c>
      <c r="F24" s="16"/>
      <c r="G24" s="29">
        <v>824.72</v>
      </c>
      <c r="H24" s="16"/>
      <c r="I24" s="16"/>
      <c r="J24" s="16"/>
    </row>
    <row r="25" spans="1:10" ht="14.25">
      <c r="A25" s="5" t="s">
        <v>35</v>
      </c>
      <c r="B25" s="21">
        <f>0.09*1525706+1525706</f>
        <v>1663019.54</v>
      </c>
      <c r="C25" s="21">
        <f>0.09*1525706+1525706</f>
        <v>1663019.54</v>
      </c>
      <c r="D25" s="7">
        <f t="shared" si="0"/>
        <v>0</v>
      </c>
      <c r="E25" s="34"/>
      <c r="F25" s="16"/>
      <c r="G25" s="35">
        <v>1663019.54</v>
      </c>
      <c r="H25" s="16"/>
      <c r="I25" s="16"/>
      <c r="J25" s="16"/>
    </row>
    <row r="26" spans="1:10" ht="25.5">
      <c r="A26" s="5" t="s">
        <v>36</v>
      </c>
      <c r="B26" s="10">
        <v>0</v>
      </c>
      <c r="C26" s="33">
        <v>0</v>
      </c>
      <c r="D26" s="7">
        <f t="shared" si="0"/>
        <v>0</v>
      </c>
      <c r="E26" s="34"/>
      <c r="F26" s="16"/>
      <c r="G26" s="16"/>
      <c r="H26" s="16"/>
      <c r="I26" s="16"/>
      <c r="J26" s="16"/>
    </row>
    <row r="27" spans="1:10" ht="36.75">
      <c r="A27" s="36" t="s">
        <v>37</v>
      </c>
      <c r="B27" s="10">
        <v>770833.33</v>
      </c>
      <c r="C27" s="10">
        <v>770833.33</v>
      </c>
      <c r="D27" s="7">
        <f t="shared" si="0"/>
        <v>0</v>
      </c>
      <c r="E27" s="34"/>
      <c r="F27" s="16"/>
      <c r="G27" s="37">
        <v>104166.66</v>
      </c>
      <c r="H27" s="37">
        <v>250000</v>
      </c>
      <c r="I27" s="37">
        <v>250000</v>
      </c>
      <c r="J27" s="37">
        <v>166666.66999999993</v>
      </c>
    </row>
    <row r="28" spans="1:10" ht="25.5">
      <c r="A28" s="5" t="s">
        <v>38</v>
      </c>
      <c r="B28" s="21">
        <v>235160</v>
      </c>
      <c r="C28" s="21">
        <v>235160</v>
      </c>
      <c r="D28" s="7">
        <f t="shared" si="0"/>
        <v>0</v>
      </c>
      <c r="E28" s="34"/>
      <c r="F28" s="16"/>
      <c r="G28" s="16"/>
      <c r="H28" s="16"/>
      <c r="I28" s="38">
        <v>235160</v>
      </c>
      <c r="J28" s="16"/>
    </row>
    <row r="29" spans="1:10" ht="18" customHeight="1">
      <c r="A29" s="5" t="s">
        <v>39</v>
      </c>
      <c r="B29" s="10"/>
      <c r="C29" s="10"/>
      <c r="D29" s="7">
        <f t="shared" si="0"/>
        <v>0</v>
      </c>
      <c r="E29" s="34"/>
      <c r="F29" s="16"/>
      <c r="G29" s="16"/>
      <c r="H29" s="16"/>
      <c r="I29" s="16"/>
      <c r="J29" s="16"/>
    </row>
    <row r="30" spans="1:10" ht="36.75">
      <c r="A30" s="5" t="s">
        <v>40</v>
      </c>
      <c r="B30" s="10">
        <v>898299.56</v>
      </c>
      <c r="C30" s="10">
        <v>898299.56</v>
      </c>
      <c r="D30" s="7">
        <f t="shared" si="0"/>
        <v>0</v>
      </c>
      <c r="E30" s="39" t="s">
        <v>41</v>
      </c>
      <c r="F30" s="16"/>
      <c r="G30" s="38">
        <v>850000</v>
      </c>
      <c r="H30" s="29">
        <v>48299.56</v>
      </c>
      <c r="I30" s="16"/>
      <c r="J30" s="16"/>
    </row>
    <row r="31" spans="1:10" ht="36.75">
      <c r="A31" s="5" t="s">
        <v>42</v>
      </c>
      <c r="B31" s="10"/>
      <c r="C31" s="10"/>
      <c r="D31" s="7">
        <f t="shared" si="0"/>
        <v>0</v>
      </c>
      <c r="E31" s="34"/>
      <c r="F31" s="16"/>
      <c r="G31" s="16"/>
      <c r="H31" s="16"/>
      <c r="I31" s="16"/>
      <c r="J31" s="16"/>
    </row>
    <row r="32" spans="1:10" ht="25.5">
      <c r="A32" s="40" t="s">
        <v>43</v>
      </c>
      <c r="B32" s="10">
        <v>103930.85</v>
      </c>
      <c r="C32" s="10">
        <v>103930.85</v>
      </c>
      <c r="D32" s="7">
        <f t="shared" si="0"/>
        <v>0</v>
      </c>
      <c r="E32" s="39" t="s">
        <v>44</v>
      </c>
      <c r="F32" s="16"/>
      <c r="G32" s="30">
        <v>103930.85</v>
      </c>
      <c r="H32" s="16"/>
      <c r="I32" s="16"/>
      <c r="J32" s="16"/>
    </row>
    <row r="33" spans="1:10" ht="14.25">
      <c r="A33" s="41" t="s">
        <v>45</v>
      </c>
      <c r="B33" s="10">
        <v>86623.906928</v>
      </c>
      <c r="C33" s="10">
        <v>86623.906928</v>
      </c>
      <c r="D33" s="7">
        <f t="shared" si="0"/>
        <v>0</v>
      </c>
      <c r="E33" s="9"/>
      <c r="F33" s="16"/>
      <c r="G33" s="16"/>
      <c r="H33" s="16"/>
      <c r="I33" s="38">
        <v>86623.906928</v>
      </c>
      <c r="J33" s="16"/>
    </row>
    <row r="34" spans="1:10" ht="14.25">
      <c r="A34" s="41" t="s">
        <v>46</v>
      </c>
      <c r="B34" s="10">
        <v>216559.76097600002</v>
      </c>
      <c r="C34" s="10">
        <v>216559.76097600002</v>
      </c>
      <c r="D34" s="7">
        <f t="shared" si="0"/>
        <v>0</v>
      </c>
      <c r="E34" s="9"/>
      <c r="F34" s="16"/>
      <c r="G34" s="16"/>
      <c r="H34" s="29">
        <v>54139.94</v>
      </c>
      <c r="I34" s="38">
        <v>162419.82</v>
      </c>
      <c r="J34" s="16"/>
    </row>
    <row r="35" spans="1:10" ht="14.25">
      <c r="A35" s="41" t="s">
        <v>47</v>
      </c>
      <c r="B35" s="10"/>
      <c r="C35" s="10"/>
      <c r="D35" s="7">
        <f t="shared" si="0"/>
        <v>0</v>
      </c>
      <c r="E35" s="9"/>
      <c r="F35" s="16"/>
      <c r="G35" s="16"/>
      <c r="H35" s="16"/>
      <c r="I35" s="16"/>
      <c r="J35" s="16"/>
    </row>
    <row r="36" spans="1:10" ht="14.25">
      <c r="A36" s="42" t="s">
        <v>48</v>
      </c>
      <c r="B36" s="10">
        <v>9000</v>
      </c>
      <c r="C36" s="10">
        <v>9000</v>
      </c>
      <c r="D36" s="7">
        <f t="shared" si="0"/>
        <v>0</v>
      </c>
      <c r="E36" s="9"/>
      <c r="F36" s="16"/>
      <c r="G36" s="29">
        <v>9000</v>
      </c>
      <c r="H36" s="16"/>
      <c r="I36" s="16"/>
      <c r="J36" s="16"/>
    </row>
    <row r="37" spans="1:10" ht="25.5">
      <c r="A37" s="5" t="s">
        <v>49</v>
      </c>
      <c r="B37" s="10">
        <v>20000</v>
      </c>
      <c r="C37" s="10">
        <v>20000</v>
      </c>
      <c r="D37" s="7">
        <f t="shared" si="0"/>
        <v>0</v>
      </c>
      <c r="E37" s="9"/>
      <c r="F37" s="16"/>
      <c r="G37" s="16"/>
      <c r="H37" s="16"/>
      <c r="I37" s="38">
        <v>20000</v>
      </c>
      <c r="J37" s="16"/>
    </row>
    <row r="38" spans="1:10" ht="14.25">
      <c r="A38" s="43" t="s">
        <v>50</v>
      </c>
      <c r="B38" s="10">
        <f>0.1*SUM(B3:B8)</f>
        <v>1105800</v>
      </c>
      <c r="C38" s="10">
        <f>0.1*SUM(C3:C8)</f>
        <v>1105800</v>
      </c>
      <c r="D38" s="7">
        <f t="shared" si="0"/>
        <v>0</v>
      </c>
      <c r="E38" s="9"/>
      <c r="F38" s="16"/>
      <c r="G38" s="16"/>
      <c r="H38" s="29">
        <f>H9*0.1</f>
        <v>350214.76600000006</v>
      </c>
      <c r="I38" s="38">
        <f>I9*0.1</f>
        <v>755585.234</v>
      </c>
      <c r="J38" s="16"/>
    </row>
    <row r="39" spans="1:10" ht="14.25">
      <c r="A39" s="5" t="s">
        <v>51</v>
      </c>
      <c r="B39" s="21">
        <v>184358.7</v>
      </c>
      <c r="C39" s="21">
        <v>184358.7</v>
      </c>
      <c r="D39" s="7">
        <f t="shared" si="0"/>
        <v>0</v>
      </c>
      <c r="E39" s="9"/>
      <c r="F39" s="16"/>
      <c r="G39" s="16"/>
      <c r="H39" s="16"/>
      <c r="I39" s="38">
        <v>184358.7</v>
      </c>
      <c r="J39" s="16"/>
    </row>
    <row r="40" spans="1:10" ht="14.25">
      <c r="A40" s="11" t="s">
        <v>52</v>
      </c>
      <c r="B40" s="44">
        <f>SUM(B11:B39)</f>
        <v>5941999.997904</v>
      </c>
      <c r="C40" s="44">
        <f>SUM(C11:C39)</f>
        <v>5941999.997904</v>
      </c>
      <c r="D40" s="45">
        <f t="shared" si="0"/>
        <v>0</v>
      </c>
      <c r="E40" s="11"/>
      <c r="F40" s="44">
        <f>SUM(F11:F39)</f>
        <v>0</v>
      </c>
      <c r="G40" s="44">
        <f>SUM(G11:G39)</f>
        <v>3367186.2</v>
      </c>
      <c r="H40" s="44">
        <f>SUM(H11:H39)</f>
        <v>713999.466</v>
      </c>
      <c r="I40" s="44">
        <f>SUM(I11:I39)</f>
        <v>1694147.660928</v>
      </c>
      <c r="J40" s="44">
        <f>SUM(J11:J39)</f>
        <v>166666.66999999993</v>
      </c>
    </row>
    <row r="41" spans="1:10" ht="21.75" customHeight="1">
      <c r="A41" s="46" t="s">
        <v>53</v>
      </c>
      <c r="B41" s="47">
        <f>B9+B40</f>
        <v>16999999.997904</v>
      </c>
      <c r="C41" s="47">
        <f>C9+C40</f>
        <v>16999999.997904</v>
      </c>
      <c r="D41" s="48">
        <f t="shared" si="0"/>
        <v>0</v>
      </c>
      <c r="E41" s="47"/>
      <c r="F41" s="47">
        <f>F9+F40</f>
        <v>0</v>
      </c>
      <c r="G41" s="47">
        <f>G9+G40</f>
        <v>3367186.2</v>
      </c>
      <c r="H41" s="47">
        <f>H9+H40</f>
        <v>4216147.126</v>
      </c>
      <c r="I41" s="47">
        <f>I9+I40</f>
        <v>9250000.000928</v>
      </c>
      <c r="J41" s="47">
        <f>J9+J40</f>
        <v>166666.66999999993</v>
      </c>
    </row>
    <row r="42" ht="30.75" customHeight="1"/>
    <row r="43" spans="7:9" ht="25.5" customHeight="1">
      <c r="G43" s="49"/>
      <c r="H43" s="49"/>
      <c r="I43" s="49"/>
    </row>
    <row r="44" ht="14.25">
      <c r="E44" s="28"/>
    </row>
    <row r="45" spans="5:9" ht="14.25">
      <c r="E45" s="50"/>
      <c r="F45" s="29"/>
      <c r="G45" s="29"/>
      <c r="H45" s="29"/>
      <c r="I45" s="29"/>
    </row>
    <row r="46" spans="5:9" ht="14.25">
      <c r="E46" s="51"/>
      <c r="F46" s="38"/>
      <c r="G46" s="38"/>
      <c r="H46" s="38"/>
      <c r="I46" s="38"/>
    </row>
    <row r="47" spans="5:9" ht="14.25">
      <c r="E47" s="23"/>
      <c r="F47" s="23"/>
      <c r="G47" s="23"/>
      <c r="H47" s="23"/>
      <c r="I47" s="23"/>
    </row>
    <row r="49" ht="14.25">
      <c r="E49" s="28"/>
    </row>
    <row r="50" spans="5:9" ht="14.25">
      <c r="E50" s="50"/>
      <c r="F50" s="29"/>
      <c r="G50" s="29"/>
      <c r="H50" s="29"/>
      <c r="I50" s="29"/>
    </row>
    <row r="51" spans="5:9" ht="14.25">
      <c r="E51" s="51"/>
      <c r="F51" s="38"/>
      <c r="G51" s="38"/>
      <c r="H51" s="38"/>
      <c r="I51" s="38"/>
    </row>
    <row r="52" spans="5:9" ht="14.25">
      <c r="E52" s="23"/>
      <c r="F52" s="23"/>
      <c r="G52" s="23"/>
      <c r="H52" s="23"/>
      <c r="I52" s="23"/>
    </row>
    <row r="54" ht="14.25">
      <c r="E54" s="28"/>
    </row>
    <row r="55" spans="5:9" ht="14.25">
      <c r="E55" s="50"/>
      <c r="F55" s="29"/>
      <c r="G55" s="29"/>
      <c r="H55" s="29"/>
      <c r="I55" s="29"/>
    </row>
  </sheetData>
  <sheetProtection selectLockedCells="1" selectUnlockedCells="1"/>
  <mergeCells count="2">
    <mergeCell ref="A1:D1"/>
    <mergeCell ref="E13:E1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2018-08-14T10:15:51Z</dcterms:modified>
  <cp:category/>
  <cp:version/>
  <cp:contentType/>
  <cp:contentStatus/>
  <cp:revision>9</cp:revision>
</cp:coreProperties>
</file>