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<sst xmlns="http://schemas.openxmlformats.org/spreadsheetml/2006/main" count="74" uniqueCount="73">
  <si>
    <t xml:space="preserve">Q.E. nuovo liceo scientifico "A.M. Enriques Agnoletti" presso il polo universitario di Sesto F.no. </t>
  </si>
  <si>
    <t>VOCI</t>
  </si>
  <si>
    <t>QE approvato con Det.2076/2018</t>
  </si>
  <si>
    <t>Nuovo QE</t>
  </si>
  <si>
    <t>capitolo e impegno</t>
  </si>
  <si>
    <t>precedenti</t>
  </si>
  <si>
    <t>a. civili</t>
  </si>
  <si>
    <t>b. strutture</t>
  </si>
  <si>
    <t>c. impianti elettrici e speciali</t>
  </si>
  <si>
    <t>d. impianti meccanici</t>
  </si>
  <si>
    <t>e.sistemazioni esterne (parcheggio)</t>
  </si>
  <si>
    <t>f. Spostamento sottoservizi (fognature urbane)</t>
  </si>
  <si>
    <t>Totale lavori a corpo</t>
  </si>
  <si>
    <t>Somme a disposizione della Stazione Appaltante per</t>
  </si>
  <si>
    <t xml:space="preserve">1. lavori in economia previsti in progetto, ma esclusi dall'appalto </t>
  </si>
  <si>
    <t>2. rilievi, accertamenti e indagini iva compresa:</t>
  </si>
  <si>
    <t xml:space="preserve">   2.1 bonifica bellica Ditta Strago (DD 2200/17) ODS 1 Assist. Magnetom.</t>
  </si>
  <si>
    <t xml:space="preserve">Cap.18586 imp 1122/18 </t>
  </si>
  <si>
    <t xml:space="preserve">   2.2 indagini geologiche</t>
  </si>
  <si>
    <t>Prove geogn./Mappo Geogn. DD.951/2018</t>
  </si>
  <si>
    <t>Cap. 18577 imp. 2260/18</t>
  </si>
  <si>
    <t>Assistenza geologo (DD 1273/18 Geologica Toscana)</t>
  </si>
  <si>
    <t>cap 18577 imp 2846/18</t>
  </si>
  <si>
    <t xml:space="preserve">   2.3 indagini archeologiche</t>
  </si>
  <si>
    <t>Indagini verifica archeologia – DD 1787/18 Coop Archeologica</t>
  </si>
  <si>
    <t>cap 18577 imp 3367/18</t>
  </si>
  <si>
    <t>Assistenza magnetometrica indagini archeologiche – DD 2076/2018 Coop Archeologia</t>
  </si>
  <si>
    <t>Cap.18577 imp 3646/18</t>
  </si>
  <si>
    <t xml:space="preserve">   2.4 analisi e smaltimento terre    </t>
  </si>
  <si>
    <t>Caratter.Terre/Alpha Ecologica (DD.878/2018)</t>
  </si>
  <si>
    <t>Cap. 18577 imp. 2085/18</t>
  </si>
  <si>
    <t>Gestioe cumulo terre Giglio Servizi srl (DD 1631/18)</t>
  </si>
  <si>
    <t>Cap. 18577 imp 2898/18</t>
  </si>
  <si>
    <t>Servizio ausiliaria gestione cumulo terre Ditta Trasp.a.re srl DD 1344/18</t>
  </si>
  <si>
    <t>cap 18577 imp 2915/18</t>
  </si>
  <si>
    <t xml:space="preserve">3. allacciamenti ai pubblici servizi </t>
  </si>
  <si>
    <t xml:space="preserve">   4. imprevisti e arrotondamenti</t>
  </si>
  <si>
    <t>Navigazione aerea/Arch. Delcroix (DD 1116/18)</t>
  </si>
  <si>
    <t>Cap. 18577 imp. 2655/18</t>
  </si>
  <si>
    <t>5. acquisizione aree o immobili e pertinenti indennizzi (DD 2189/18 punto 1 per € 137.313,54 Notaio Cirillo e DD 2189/18 punto 2 per € 1.525.706,00 UNIFI) (DD 2076/2018)</t>
  </si>
  <si>
    <t>Cap.19588 imp. 3751 per € 137.313,54 + cap. 19340 imp. 3753 per € 1.525.706,00</t>
  </si>
  <si>
    <t>5.1 Spese Notaio Cirillo per acquiisto terreno da UNIFI – DD 1817/18</t>
  </si>
  <si>
    <t>cap. 18577 imp 1817/18</t>
  </si>
  <si>
    <t>6. accantonamento di cui all’articolo 133, commi 3 e 4, del codice</t>
  </si>
  <si>
    <t>6.1 indennizzo da riconoscere  a Eli Lilly per mancata disponibilità del bene acquistato ( € 250.000,00/anno su 1279 gg)</t>
  </si>
  <si>
    <t xml:space="preserve">7. fondo per la progettazione e l’innovazione di  cui all’art. 93, comma 7-bis, del codice, nella misura del 2% </t>
  </si>
  <si>
    <t xml:space="preserve">   7.1 assicurazione progettisti interni</t>
  </si>
  <si>
    <t xml:space="preserve">   7.2 spese progettazione RTP Settanta7 (DD 297/2018, DD 1654/2018 e DD 1971/2018)</t>
  </si>
  <si>
    <t>cap 19343 imp 1889/18 per 223.127,97+cap 19343 FPV imp 280/19 per 189.398,14</t>
  </si>
  <si>
    <t>8. spese per attività tecnico amministrative connesse alla progettazione, di supporto al responsabile del procedimento:</t>
  </si>
  <si>
    <t xml:space="preserve">     8.1 verifica e validazione </t>
  </si>
  <si>
    <r>
      <rPr>
        <sz val="10"/>
        <color indexed="8"/>
        <rFont val="Arial"/>
        <family val="2"/>
      </rPr>
      <t xml:space="preserve">   </t>
    </r>
    <r>
      <rPr>
        <b/>
        <sz val="10"/>
        <color indexed="8"/>
        <rFont val="Arial"/>
        <family val="2"/>
      </rPr>
      <t xml:space="preserve">  8.1.1 servizio di verifica progettazione Italsocotec (Pres. Det.)</t>
    </r>
  </si>
  <si>
    <t xml:space="preserve">     8.2 collaudo</t>
  </si>
  <si>
    <t xml:space="preserve">     8.3 C.S.E. esecuzione</t>
  </si>
  <si>
    <t>9. eventuali spese per commissioni giudicatrici</t>
  </si>
  <si>
    <t xml:space="preserve">10. spese per pubblicità </t>
  </si>
  <si>
    <t>11. spese per accertamenti di laboratorio e verifiche tecniche di collaudo</t>
  </si>
  <si>
    <t>12. IVA 10% sui lavori (a+b+c+d+e+f)</t>
  </si>
  <si>
    <t>13. Arredi</t>
  </si>
  <si>
    <t>Totale somme a disposizione</t>
  </si>
  <si>
    <t>TOTALE COMPLESSIVO</t>
  </si>
  <si>
    <t>disponibilità</t>
  </si>
  <si>
    <t>Attuale bilancio</t>
  </si>
  <si>
    <t>Cap.18577</t>
  </si>
  <si>
    <t>Cap.19343</t>
  </si>
  <si>
    <t>Cap.18586</t>
  </si>
  <si>
    <t>cap 19340</t>
  </si>
  <si>
    <t>cap 19588</t>
  </si>
  <si>
    <t>cap 19339</t>
  </si>
  <si>
    <t>cap 19343 FPV 2019</t>
  </si>
  <si>
    <t>cap 18577 anno 2018</t>
  </si>
  <si>
    <t>cap 18577 fpv 2019</t>
  </si>
  <si>
    <t>cap 19343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</si>
</sst>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_-&quot;€ &quot;* #,##0.00_-;&quot;-€ &quot;* #,##0.00_-;_-&quot;€ &quot;* \-??_-;_-@_-"/>
    <numFmt numFmtId="166" formatCode="#,##0.00"/>
    <numFmt numFmtId="167" formatCode="0.00"/>
    <numFmt numFmtId="168" formatCode="#,##0.00;[RED]\-#,##0.00"/>
    <numFmt numFmtId="169" formatCode="[$€-410]\ #,##0.00;[RED]\-[$€-410]\ #,##0.00"/>
    <numFmt numFmtId="170" formatCode="H:MM:SS"/>
    <numFmt numFmtId="171" formatCode="_-* #,##0.00_-;\-* #,##0.00_-;_-* \-??_-;_-@_-"/>
  </numFmts>
  <fonts count="6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9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1" fillId="2" borderId="1" xfId="0" applyFont="1" applyFill="1" applyBorder="1" applyAlignment="1">
      <alignment horizontal="center" vertical="center" wrapText="1"/>
    </xf>
    <xf numFmtId="164" fontId="1" fillId="2" borderId="2" xfId="0" applyFont="1" applyFill="1" applyBorder="1" applyAlignment="1">
      <alignment horizontal="center" vertical="center" wrapText="1"/>
    </xf>
    <xf numFmtId="164" fontId="2" fillId="2" borderId="3" xfId="0" applyFont="1" applyFill="1" applyBorder="1" applyAlignment="1">
      <alignment horizontal="center" vertical="center" wrapText="1"/>
    </xf>
    <xf numFmtId="164" fontId="2" fillId="0" borderId="3" xfId="0" applyFont="1" applyFill="1" applyBorder="1" applyAlignment="1">
      <alignment horizontal="center" vertical="center" wrapText="1"/>
    </xf>
    <xf numFmtId="164" fontId="3" fillId="0" borderId="1" xfId="0" applyFont="1" applyBorder="1" applyAlignment="1">
      <alignment horizontal="left" vertical="center" wrapText="1" indent="1"/>
    </xf>
    <xf numFmtId="165" fontId="0" fillId="0" borderId="2" xfId="0" applyNumberFormat="1" applyFont="1" applyFill="1" applyBorder="1" applyAlignment="1">
      <alignment vertical="center"/>
    </xf>
    <xf numFmtId="166" fontId="0" fillId="0" borderId="1" xfId="0" applyNumberFormat="1" applyFont="1" applyFill="1" applyBorder="1" applyAlignment="1">
      <alignment vertical="center"/>
    </xf>
    <xf numFmtId="165" fontId="0" fillId="0" borderId="1" xfId="0" applyNumberFormat="1" applyFont="1" applyBorder="1" applyAlignment="1">
      <alignment horizontal="center" vertical="center"/>
    </xf>
    <xf numFmtId="165" fontId="0" fillId="0" borderId="1" xfId="0" applyNumberFormat="1" applyFont="1" applyFill="1" applyBorder="1" applyAlignment="1">
      <alignment vertical="center"/>
    </xf>
    <xf numFmtId="164" fontId="4" fillId="3" borderId="1" xfId="0" applyFont="1" applyFill="1" applyBorder="1" applyAlignment="1">
      <alignment horizontal="left" vertical="center" wrapText="1" indent="1"/>
    </xf>
    <xf numFmtId="165" fontId="5" fillId="2" borderId="1" xfId="0" applyNumberFormat="1" applyFont="1" applyFill="1" applyBorder="1" applyAlignment="1">
      <alignment vertical="center"/>
    </xf>
    <xf numFmtId="167" fontId="5" fillId="2" borderId="1" xfId="0" applyNumberFormat="1" applyFont="1" applyFill="1" applyBorder="1" applyAlignment="1">
      <alignment vertical="center"/>
    </xf>
    <xf numFmtId="164" fontId="4" fillId="3" borderId="3" xfId="0" applyFont="1" applyFill="1" applyBorder="1" applyAlignment="1">
      <alignment horizontal="left" vertical="center" wrapText="1" indent="1"/>
    </xf>
    <xf numFmtId="165" fontId="5" fillId="2" borderId="3" xfId="0" applyNumberFormat="1" applyFont="1" applyFill="1" applyBorder="1" applyAlignment="1">
      <alignment vertical="center"/>
    </xf>
    <xf numFmtId="165" fontId="5" fillId="0" borderId="3" xfId="0" applyNumberFormat="1" applyFont="1" applyFill="1" applyBorder="1" applyAlignment="1">
      <alignment vertical="center"/>
    </xf>
    <xf numFmtId="165" fontId="5" fillId="4" borderId="3" xfId="0" applyNumberFormat="1" applyFont="1" applyFill="1" applyBorder="1" applyAlignment="1">
      <alignment vertical="center"/>
    </xf>
    <xf numFmtId="165" fontId="5" fillId="5" borderId="3" xfId="0" applyNumberFormat="1" applyFont="1" applyFill="1" applyBorder="1" applyAlignment="1">
      <alignment vertical="center"/>
    </xf>
    <xf numFmtId="164" fontId="3" fillId="0" borderId="1" xfId="0" applyFont="1" applyFill="1" applyBorder="1" applyAlignment="1">
      <alignment horizontal="left" vertical="center" wrapText="1" indent="1"/>
    </xf>
    <xf numFmtId="164" fontId="0" fillId="0" borderId="1" xfId="0" applyFont="1" applyBorder="1" applyAlignment="1">
      <alignment vertical="center"/>
    </xf>
    <xf numFmtId="166" fontId="0" fillId="0" borderId="1" xfId="0" applyNumberFormat="1" applyFont="1" applyBorder="1" applyAlignment="1">
      <alignment vertical="center"/>
    </xf>
    <xf numFmtId="165" fontId="3" fillId="0" borderId="1" xfId="0" applyNumberFormat="1" applyFont="1" applyFill="1" applyBorder="1" applyAlignment="1">
      <alignment horizontal="left" vertical="center" wrapText="1" indent="1"/>
    </xf>
    <xf numFmtId="164" fontId="3" fillId="0" borderId="1" xfId="0" applyFont="1" applyFill="1" applyBorder="1" applyAlignment="1">
      <alignment horizontal="left" vertical="center" indent="1"/>
    </xf>
    <xf numFmtId="168" fontId="0" fillId="0" borderId="1" xfId="0" applyNumberFormat="1" applyFont="1" applyFill="1" applyBorder="1" applyAlignment="1">
      <alignment vertical="center"/>
    </xf>
    <xf numFmtId="164" fontId="0" fillId="0" borderId="4" xfId="0" applyFont="1" applyBorder="1" applyAlignment="1">
      <alignment vertical="center"/>
    </xf>
    <xf numFmtId="166" fontId="0" fillId="6" borderId="1" xfId="0" applyNumberFormat="1" applyFont="1" applyFill="1" applyBorder="1" applyAlignment="1">
      <alignment vertical="center"/>
    </xf>
    <xf numFmtId="165" fontId="0" fillId="0" borderId="1" xfId="0" applyNumberFormat="1" applyFont="1" applyFill="1" applyBorder="1" applyAlignment="1">
      <alignment vertical="center"/>
    </xf>
    <xf numFmtId="166" fontId="0" fillId="4" borderId="1" xfId="0" applyNumberFormat="1" applyFont="1" applyFill="1" applyBorder="1" applyAlignment="1">
      <alignment vertical="center"/>
    </xf>
    <xf numFmtId="164" fontId="0" fillId="0" borderId="1" xfId="0" applyFont="1" applyFill="1" applyBorder="1" applyAlignment="1">
      <alignment horizontal="left" vertical="center" indent="1"/>
    </xf>
    <xf numFmtId="164" fontId="0" fillId="0" borderId="1" xfId="0" applyFont="1" applyBorder="1" applyAlignment="1">
      <alignment vertical="center"/>
    </xf>
    <xf numFmtId="166" fontId="0" fillId="0" borderId="1" xfId="0" applyNumberFormat="1" applyFont="1" applyBorder="1" applyAlignment="1">
      <alignment vertical="center"/>
    </xf>
    <xf numFmtId="166" fontId="0" fillId="4" borderId="1" xfId="0" applyNumberFormat="1" applyFont="1" applyFill="1" applyBorder="1" applyAlignment="1">
      <alignment vertical="center"/>
    </xf>
    <xf numFmtId="166" fontId="0" fillId="0" borderId="1" xfId="0" applyNumberFormat="1" applyFont="1" applyFill="1" applyBorder="1" applyAlignment="1">
      <alignment vertical="center"/>
    </xf>
    <xf numFmtId="164" fontId="3" fillId="0" borderId="1" xfId="0" applyFont="1" applyBorder="1" applyAlignment="1">
      <alignment horizontal="left" vertical="center" wrapText="1" indent="1"/>
    </xf>
    <xf numFmtId="164" fontId="0" fillId="0" borderId="0" xfId="0" applyFont="1" applyFill="1" applyAlignment="1">
      <alignment/>
    </xf>
    <xf numFmtId="164" fontId="3" fillId="0" borderId="1" xfId="0" applyFont="1" applyBorder="1" applyAlignment="1">
      <alignment horizontal="left" vertical="center" wrapText="1"/>
    </xf>
    <xf numFmtId="165" fontId="0" fillId="0" borderId="1" xfId="0" applyNumberFormat="1" applyFont="1" applyFill="1" applyBorder="1" applyAlignment="1">
      <alignment horizontal="center" vertical="center"/>
    </xf>
    <xf numFmtId="165" fontId="0" fillId="0" borderId="1" xfId="0" applyNumberFormat="1" applyFont="1" applyFill="1" applyBorder="1" applyAlignment="1">
      <alignment horizontal="center" vertical="center"/>
    </xf>
    <xf numFmtId="164" fontId="0" fillId="0" borderId="1" xfId="0" applyFont="1" applyBorder="1" applyAlignment="1">
      <alignment horizontal="center" vertical="center"/>
    </xf>
    <xf numFmtId="166" fontId="0" fillId="5" borderId="1" xfId="0" applyNumberFormat="1" applyFont="1" applyFill="1" applyBorder="1" applyAlignment="1">
      <alignment vertical="center"/>
    </xf>
    <xf numFmtId="169" fontId="0" fillId="0" borderId="1" xfId="0" applyNumberFormat="1" applyFont="1" applyBorder="1" applyAlignment="1">
      <alignment vertical="center"/>
    </xf>
    <xf numFmtId="165" fontId="0" fillId="0" borderId="1" xfId="0" applyNumberFormat="1" applyFont="1" applyBorder="1" applyAlignment="1">
      <alignment vertical="center" wrapText="1"/>
    </xf>
    <xf numFmtId="166" fontId="0" fillId="7" borderId="1" xfId="0" applyNumberFormat="1" applyFont="1" applyFill="1" applyBorder="1" applyAlignment="1">
      <alignment vertical="center"/>
    </xf>
    <xf numFmtId="169" fontId="0" fillId="0" borderId="1" xfId="0" applyNumberFormat="1" applyFont="1" applyFill="1" applyBorder="1" applyAlignment="1">
      <alignment vertical="center"/>
    </xf>
    <xf numFmtId="170" fontId="3" fillId="0" borderId="1" xfId="0" applyNumberFormat="1" applyFont="1" applyBorder="1" applyAlignment="1">
      <alignment horizontal="left" vertical="center" wrapText="1" indent="1"/>
    </xf>
    <xf numFmtId="166" fontId="0" fillId="8" borderId="1" xfId="0" applyNumberFormat="1" applyFont="1" applyFill="1" applyBorder="1" applyAlignment="1">
      <alignment vertical="center"/>
    </xf>
    <xf numFmtId="166" fontId="0" fillId="5" borderId="1" xfId="0" applyNumberFormat="1" applyFont="1" applyFill="1" applyBorder="1" applyAlignment="1">
      <alignment vertical="center"/>
    </xf>
    <xf numFmtId="164" fontId="3" fillId="0" borderId="1" xfId="0" applyFont="1" applyBorder="1" applyAlignment="1">
      <alignment vertical="center" wrapText="1"/>
    </xf>
    <xf numFmtId="164" fontId="3" fillId="0" borderId="1" xfId="0" applyFont="1" applyBorder="1" applyAlignment="1">
      <alignment vertical="center"/>
    </xf>
    <xf numFmtId="164" fontId="3" fillId="0" borderId="1" xfId="0" applyFont="1" applyBorder="1" applyAlignment="1">
      <alignment horizontal="left" vertical="center" indent="1"/>
    </xf>
    <xf numFmtId="165" fontId="4" fillId="2" borderId="1" xfId="0" applyNumberFormat="1" applyFont="1" applyFill="1" applyBorder="1" applyAlignment="1">
      <alignment horizontal="left" vertical="center" wrapText="1" indent="1"/>
    </xf>
    <xf numFmtId="164" fontId="4" fillId="3" borderId="2" xfId="0" applyFont="1" applyFill="1" applyBorder="1" applyAlignment="1">
      <alignment horizontal="left" vertical="center" wrapText="1" indent="1"/>
    </xf>
    <xf numFmtId="165" fontId="4" fillId="2" borderId="2" xfId="0" applyNumberFormat="1" applyFont="1" applyFill="1" applyBorder="1" applyAlignment="1">
      <alignment horizontal="left" vertical="center" wrapText="1" indent="1"/>
    </xf>
    <xf numFmtId="165" fontId="4" fillId="0" borderId="2" xfId="0" applyNumberFormat="1" applyFont="1" applyFill="1" applyBorder="1" applyAlignment="1">
      <alignment horizontal="left" vertical="center" wrapText="1" indent="1"/>
    </xf>
    <xf numFmtId="164" fontId="4" fillId="9" borderId="1" xfId="0" applyFont="1" applyFill="1" applyBorder="1" applyAlignment="1">
      <alignment horizontal="left" vertical="center" wrapText="1" indent="1"/>
    </xf>
    <xf numFmtId="165" fontId="4" fillId="9" borderId="1" xfId="0" applyNumberFormat="1" applyFont="1" applyFill="1" applyBorder="1" applyAlignment="1">
      <alignment horizontal="left" vertical="center" wrapText="1" indent="1"/>
    </xf>
    <xf numFmtId="168" fontId="4" fillId="9" borderId="1" xfId="0" applyNumberFormat="1" applyFont="1" applyFill="1" applyBorder="1" applyAlignment="1">
      <alignment horizontal="right" vertical="center" wrapText="1"/>
    </xf>
    <xf numFmtId="165" fontId="4" fillId="0" borderId="1" xfId="0" applyNumberFormat="1" applyFont="1" applyFill="1" applyBorder="1" applyAlignment="1">
      <alignment horizontal="left" vertical="center" wrapText="1" indent="1"/>
    </xf>
    <xf numFmtId="164" fontId="4" fillId="0" borderId="0" xfId="0" applyFont="1" applyFill="1" applyBorder="1" applyAlignment="1">
      <alignment horizontal="left" vertical="center" wrapText="1" indent="1"/>
    </xf>
    <xf numFmtId="165" fontId="4" fillId="0" borderId="0" xfId="0" applyNumberFormat="1" applyFont="1" applyFill="1" applyBorder="1" applyAlignment="1">
      <alignment horizontal="left" vertical="center" wrapText="1" indent="1"/>
    </xf>
    <xf numFmtId="164" fontId="5" fillId="0" borderId="1" xfId="0" applyFont="1" applyFill="1" applyBorder="1" applyAlignment="1">
      <alignment horizontal="center"/>
    </xf>
    <xf numFmtId="164" fontId="5" fillId="0" borderId="1" xfId="0" applyFont="1" applyFill="1" applyBorder="1" applyAlignment="1">
      <alignment/>
    </xf>
    <xf numFmtId="164" fontId="0" fillId="0" borderId="1" xfId="0" applyFill="1" applyBorder="1" applyAlignment="1">
      <alignment/>
    </xf>
    <xf numFmtId="164" fontId="0" fillId="4" borderId="5" xfId="0" applyFont="1" applyFill="1" applyBorder="1" applyAlignment="1">
      <alignment/>
    </xf>
    <xf numFmtId="166" fontId="0" fillId="0" borderId="6" xfId="0" applyNumberFormat="1" applyFont="1" applyFill="1" applyBorder="1" applyAlignment="1">
      <alignment vertical="center"/>
    </xf>
    <xf numFmtId="164" fontId="0" fillId="5" borderId="7" xfId="0" applyFont="1" applyFill="1" applyBorder="1" applyAlignment="1">
      <alignment/>
    </xf>
    <xf numFmtId="166" fontId="0" fillId="6" borderId="8" xfId="0" applyNumberFormat="1" applyFont="1" applyFill="1" applyBorder="1" applyAlignment="1">
      <alignment vertical="center"/>
    </xf>
    <xf numFmtId="166" fontId="0" fillId="0" borderId="9" xfId="0" applyNumberFormat="1" applyFont="1" applyFill="1" applyBorder="1" applyAlignment="1">
      <alignment vertical="center"/>
    </xf>
    <xf numFmtId="164" fontId="0" fillId="7" borderId="1" xfId="0" applyFont="1" applyFill="1" applyBorder="1" applyAlignment="1">
      <alignment/>
    </xf>
    <xf numFmtId="164" fontId="0" fillId="0" borderId="1" xfId="0" applyFont="1" applyBorder="1" applyAlignment="1">
      <alignment/>
    </xf>
    <xf numFmtId="166" fontId="0" fillId="0" borderId="1" xfId="0" applyNumberFormat="1" applyFill="1" applyBorder="1" applyAlignment="1">
      <alignment/>
    </xf>
    <xf numFmtId="164" fontId="0" fillId="8" borderId="1" xfId="0" applyFont="1" applyFill="1" applyBorder="1" applyAlignment="1">
      <alignment/>
    </xf>
    <xf numFmtId="166" fontId="5" fillId="0" borderId="1" xfId="0" applyNumberFormat="1" applyFont="1" applyFill="1" applyBorder="1" applyAlignment="1">
      <alignment/>
    </xf>
    <xf numFmtId="166" fontId="0" fillId="0" borderId="0" xfId="0" applyNumberFormat="1" applyAlignment="1">
      <alignment/>
    </xf>
    <xf numFmtId="171" fontId="0" fillId="0" borderId="0" xfId="0" applyNumberFormat="1" applyFill="1" applyAlignment="1">
      <alignment/>
    </xf>
    <xf numFmtId="164" fontId="5" fillId="0" borderId="1" xfId="0" applyFont="1" applyBorder="1" applyAlignment="1">
      <alignment/>
    </xf>
    <xf numFmtId="164" fontId="0" fillId="5" borderId="1" xfId="0" applyFont="1" applyFill="1" applyBorder="1" applyAlignment="1">
      <alignment/>
    </xf>
    <xf numFmtId="164" fontId="0" fillId="4" borderId="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2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CD4D1"/>
      <rgbColor rgb="00CCFFFF"/>
      <rgbColor rgb="00660066"/>
      <rgbColor rgb="00FF8080"/>
      <rgbColor rgb="000066CC"/>
      <rgbColor rgb="00BCE4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BCAED5"/>
      <rgbColor rgb="00FFCC99"/>
      <rgbColor rgb="003366FF"/>
      <rgbColor rgb="0033CCCC"/>
      <rgbColor rgb="0072BF44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68"/>
  <sheetViews>
    <sheetView tabSelected="1" workbookViewId="0" topLeftCell="A1">
      <selection activeCell="A52" sqref="A52"/>
    </sheetView>
  </sheetViews>
  <sheetFormatPr defaultColWidth="8.00390625" defaultRowHeight="12.75"/>
  <cols>
    <col min="1" max="1" width="63.7109375" style="0" customWidth="1"/>
    <col min="2" max="2" width="20.421875" style="1" customWidth="1"/>
    <col min="3" max="3" width="18.7109375" style="1" customWidth="1"/>
    <col min="4" max="4" width="21.140625" style="1" customWidth="1"/>
    <col min="5" max="5" width="47.00390625" style="0" customWidth="1"/>
    <col min="6" max="6" width="8.7109375" style="0" hidden="1" customWidth="1"/>
    <col min="7" max="9" width="16.140625" style="1" customWidth="1"/>
    <col min="10" max="10" width="14.57421875" style="1" customWidth="1"/>
    <col min="11" max="11" width="9.00390625" style="0" customWidth="1"/>
    <col min="12" max="12" width="12.57421875" style="0" customWidth="1"/>
    <col min="13" max="16384" width="9.00390625" style="0" customWidth="1"/>
  </cols>
  <sheetData>
    <row r="1" spans="1:10" ht="18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49.5">
      <c r="A2" s="3" t="s">
        <v>1</v>
      </c>
      <c r="B2" s="3" t="s">
        <v>2</v>
      </c>
      <c r="C2" s="3" t="s">
        <v>3</v>
      </c>
      <c r="D2" s="3"/>
      <c r="E2" s="4" t="s">
        <v>4</v>
      </c>
      <c r="F2" s="4" t="s">
        <v>5</v>
      </c>
      <c r="G2" s="5">
        <v>2018</v>
      </c>
      <c r="H2" s="5">
        <v>2019</v>
      </c>
      <c r="I2" s="5">
        <v>2020</v>
      </c>
      <c r="J2" s="5">
        <v>2021</v>
      </c>
    </row>
    <row r="3" spans="1:10" ht="14.25">
      <c r="A3" s="6" t="s">
        <v>6</v>
      </c>
      <c r="B3" s="7">
        <f>4275000+512400</f>
        <v>4787400</v>
      </c>
      <c r="C3" s="7">
        <f aca="true" t="shared" si="0" ref="C3:C8">B3</f>
        <v>4787400</v>
      </c>
      <c r="D3" s="8">
        <f aca="true" t="shared" si="1" ref="D3:D9">C3-B3</f>
        <v>0</v>
      </c>
      <c r="E3" s="9"/>
      <c r="F3" s="9"/>
      <c r="G3" s="9"/>
      <c r="H3" s="9"/>
      <c r="I3" s="9"/>
      <c r="J3" s="9"/>
    </row>
    <row r="4" spans="1:10" ht="14.25">
      <c r="A4" s="6" t="s">
        <v>7</v>
      </c>
      <c r="B4" s="10">
        <f>2655000+747600</f>
        <v>3402600</v>
      </c>
      <c r="C4" s="7">
        <f t="shared" si="0"/>
        <v>3402600</v>
      </c>
      <c r="D4" s="8">
        <f t="shared" si="1"/>
        <v>0</v>
      </c>
      <c r="E4" s="9"/>
      <c r="F4" s="9"/>
      <c r="G4" s="9"/>
      <c r="H4" s="9"/>
      <c r="I4" s="9"/>
      <c r="J4" s="9"/>
    </row>
    <row r="5" spans="1:10" ht="14.25">
      <c r="A5" s="6" t="s">
        <v>8</v>
      </c>
      <c r="B5" s="10">
        <f>810000+134400+23250</f>
        <v>967650</v>
      </c>
      <c r="C5" s="7">
        <f t="shared" si="0"/>
        <v>967650</v>
      </c>
      <c r="D5" s="8">
        <f t="shared" si="1"/>
        <v>0</v>
      </c>
      <c r="E5" s="9"/>
      <c r="F5" s="9"/>
      <c r="G5" s="9"/>
      <c r="H5" s="9"/>
      <c r="I5" s="9"/>
      <c r="J5" s="9"/>
    </row>
    <row r="6" spans="1:10" ht="14.25">
      <c r="A6" s="6" t="s">
        <v>9</v>
      </c>
      <c r="B6" s="10">
        <f>1260000+285600</f>
        <v>1545600</v>
      </c>
      <c r="C6" s="7">
        <f t="shared" si="0"/>
        <v>1545600</v>
      </c>
      <c r="D6" s="8">
        <f t="shared" si="1"/>
        <v>0</v>
      </c>
      <c r="E6" s="9"/>
      <c r="F6" s="9"/>
      <c r="G6" s="9"/>
      <c r="H6" s="9"/>
      <c r="I6" s="9"/>
      <c r="J6" s="9"/>
    </row>
    <row r="7" spans="1:10" ht="14.25">
      <c r="A7" s="6" t="s">
        <v>10</v>
      </c>
      <c r="B7" s="10">
        <v>286750</v>
      </c>
      <c r="C7" s="7">
        <f t="shared" si="0"/>
        <v>286750</v>
      </c>
      <c r="D7" s="8">
        <f t="shared" si="1"/>
        <v>0</v>
      </c>
      <c r="E7" s="9"/>
      <c r="F7" s="9"/>
      <c r="G7" s="9"/>
      <c r="H7" s="9"/>
      <c r="I7" s="9"/>
      <c r="J7" s="9"/>
    </row>
    <row r="8" spans="1:10" ht="14.25">
      <c r="A8" s="6" t="s">
        <v>11</v>
      </c>
      <c r="B8" s="10">
        <v>68000</v>
      </c>
      <c r="C8" s="7">
        <f t="shared" si="0"/>
        <v>68000</v>
      </c>
      <c r="D8" s="8">
        <f t="shared" si="1"/>
        <v>0</v>
      </c>
      <c r="E8" s="9"/>
      <c r="F8" s="9"/>
      <c r="G8" s="9"/>
      <c r="H8" s="9"/>
      <c r="I8" s="9"/>
      <c r="J8" s="9"/>
    </row>
    <row r="9" spans="1:10" ht="14.25">
      <c r="A9" s="11" t="s">
        <v>12</v>
      </c>
      <c r="B9" s="12">
        <f>SUM(B3:B8)</f>
        <v>11058000</v>
      </c>
      <c r="C9" s="12">
        <f>SUM(C3:C8)</f>
        <v>11058000</v>
      </c>
      <c r="D9" s="13">
        <f t="shared" si="1"/>
        <v>0</v>
      </c>
      <c r="E9" s="14"/>
      <c r="F9" s="15">
        <v>0</v>
      </c>
      <c r="G9" s="16">
        <v>0</v>
      </c>
      <c r="H9" s="17">
        <v>3502147.66</v>
      </c>
      <c r="I9" s="18">
        <v>7555852.34</v>
      </c>
      <c r="J9" s="16">
        <v>0</v>
      </c>
    </row>
    <row r="10" spans="1:10" ht="14.25">
      <c r="A10" s="6" t="s">
        <v>13</v>
      </c>
      <c r="B10" s="19"/>
      <c r="C10" s="19"/>
      <c r="D10" s="19"/>
      <c r="E10" s="20"/>
      <c r="F10" s="21"/>
      <c r="G10" s="8"/>
      <c r="H10" s="10"/>
      <c r="I10" s="10"/>
      <c r="J10" s="10"/>
    </row>
    <row r="11" spans="1:10" ht="14.25">
      <c r="A11" s="6" t="s">
        <v>14</v>
      </c>
      <c r="B11" s="22"/>
      <c r="C11" s="22"/>
      <c r="D11" s="22"/>
      <c r="E11" s="20"/>
      <c r="F11" s="21"/>
      <c r="G11" s="8"/>
      <c r="H11" s="8"/>
      <c r="I11" s="8"/>
      <c r="J11" s="8"/>
    </row>
    <row r="12" spans="1:10" ht="14.25">
      <c r="A12" s="19" t="s">
        <v>15</v>
      </c>
      <c r="B12" s="22"/>
      <c r="C12" s="22"/>
      <c r="D12" s="22"/>
      <c r="E12" s="20"/>
      <c r="F12" s="21"/>
      <c r="G12" s="8"/>
      <c r="H12" s="8"/>
      <c r="I12" s="8"/>
      <c r="J12" s="8"/>
    </row>
    <row r="13" spans="1:10" ht="14.25">
      <c r="A13" s="23" t="s">
        <v>16</v>
      </c>
      <c r="B13" s="10">
        <v>150000</v>
      </c>
      <c r="C13" s="10">
        <f aca="true" t="shared" si="2" ref="C13:C35">B13</f>
        <v>150000</v>
      </c>
      <c r="D13" s="24">
        <f aca="true" t="shared" si="3" ref="D13:D46">C13-B13</f>
        <v>0</v>
      </c>
      <c r="E13" s="25" t="s">
        <v>17</v>
      </c>
      <c r="F13" s="21"/>
      <c r="G13" s="26">
        <v>1457.41</v>
      </c>
      <c r="H13" s="26">
        <v>148542.59</v>
      </c>
      <c r="I13" s="8"/>
      <c r="J13" s="8"/>
    </row>
    <row r="14" spans="1:10" ht="14.25">
      <c r="A14" s="23" t="s">
        <v>18</v>
      </c>
      <c r="B14" s="27">
        <v>0</v>
      </c>
      <c r="C14" s="10">
        <f t="shared" si="2"/>
        <v>0</v>
      </c>
      <c r="D14" s="24">
        <f t="shared" si="3"/>
        <v>0</v>
      </c>
      <c r="E14" s="20"/>
      <c r="F14" s="21"/>
      <c r="G14" s="8"/>
      <c r="H14" s="8"/>
      <c r="I14" s="8"/>
      <c r="J14" s="8"/>
    </row>
    <row r="15" spans="1:10" ht="14.25">
      <c r="A15" s="23" t="s">
        <v>19</v>
      </c>
      <c r="B15" s="27">
        <v>29379.13</v>
      </c>
      <c r="C15" s="10">
        <f t="shared" si="2"/>
        <v>29379.13</v>
      </c>
      <c r="D15" s="24">
        <f t="shared" si="3"/>
        <v>0</v>
      </c>
      <c r="E15" s="20" t="s">
        <v>20</v>
      </c>
      <c r="F15" s="21"/>
      <c r="G15" s="28">
        <v>29379.13</v>
      </c>
      <c r="H15" s="8"/>
      <c r="I15" s="8"/>
      <c r="J15" s="8"/>
    </row>
    <row r="16" spans="1:10" ht="14.25">
      <c r="A16" s="29" t="s">
        <v>21</v>
      </c>
      <c r="B16" s="27">
        <v>1903.2</v>
      </c>
      <c r="C16" s="10">
        <f t="shared" si="2"/>
        <v>1903.2</v>
      </c>
      <c r="D16" s="24">
        <f t="shared" si="3"/>
        <v>0</v>
      </c>
      <c r="E16" s="30" t="s">
        <v>22</v>
      </c>
      <c r="F16" s="31"/>
      <c r="G16" s="32">
        <f>B16</f>
        <v>1903.2</v>
      </c>
      <c r="H16" s="8"/>
      <c r="I16" s="8"/>
      <c r="J16" s="8"/>
    </row>
    <row r="17" spans="1:10" ht="14.25">
      <c r="A17" s="23" t="s">
        <v>23</v>
      </c>
      <c r="B17" s="27">
        <v>216</v>
      </c>
      <c r="C17" s="10">
        <f t="shared" si="2"/>
        <v>216</v>
      </c>
      <c r="D17" s="24">
        <f t="shared" si="3"/>
        <v>0</v>
      </c>
      <c r="E17" s="20"/>
      <c r="F17" s="21"/>
      <c r="G17" s="33"/>
      <c r="H17" s="32">
        <v>216</v>
      </c>
      <c r="I17" s="8"/>
      <c r="J17" s="8"/>
    </row>
    <row r="18" spans="1:10" ht="14.25">
      <c r="A18" s="23" t="s">
        <v>24</v>
      </c>
      <c r="B18" s="27">
        <v>5957.7</v>
      </c>
      <c r="C18" s="10">
        <f t="shared" si="2"/>
        <v>5957.7</v>
      </c>
      <c r="D18" s="24">
        <f t="shared" si="3"/>
        <v>0</v>
      </c>
      <c r="E18" s="20" t="s">
        <v>25</v>
      </c>
      <c r="F18" s="21"/>
      <c r="G18" s="28">
        <v>5957.7</v>
      </c>
      <c r="H18" s="8"/>
      <c r="I18" s="8"/>
      <c r="J18" s="8"/>
    </row>
    <row r="19" spans="1:10" ht="24.75">
      <c r="A19" s="34" t="s">
        <v>26</v>
      </c>
      <c r="B19" s="27">
        <v>8784</v>
      </c>
      <c r="C19" s="10">
        <f t="shared" si="2"/>
        <v>8784</v>
      </c>
      <c r="D19" s="24">
        <f t="shared" si="3"/>
        <v>0</v>
      </c>
      <c r="E19" s="20" t="s">
        <v>27</v>
      </c>
      <c r="F19" s="21"/>
      <c r="G19" s="28">
        <v>8784</v>
      </c>
      <c r="H19" s="8"/>
      <c r="I19" s="8"/>
      <c r="J19" s="8"/>
    </row>
    <row r="20" spans="1:10" ht="14.25">
      <c r="A20" s="23" t="s">
        <v>28</v>
      </c>
      <c r="B20" s="27"/>
      <c r="C20" s="10">
        <f t="shared" si="2"/>
        <v>0</v>
      </c>
      <c r="D20" s="24">
        <f t="shared" si="3"/>
        <v>0</v>
      </c>
      <c r="E20" s="20"/>
      <c r="F20" s="21"/>
      <c r="G20" s="35"/>
      <c r="H20" s="8"/>
      <c r="I20" s="8"/>
      <c r="J20" s="8"/>
    </row>
    <row r="21" spans="1:10" ht="14.25">
      <c r="A21" s="23" t="s">
        <v>29</v>
      </c>
      <c r="B21" s="27">
        <v>5707.02</v>
      </c>
      <c r="C21" s="10">
        <f t="shared" si="2"/>
        <v>5707.02</v>
      </c>
      <c r="D21" s="24">
        <f t="shared" si="3"/>
        <v>0</v>
      </c>
      <c r="E21" s="20" t="s">
        <v>30</v>
      </c>
      <c r="F21" s="21"/>
      <c r="G21" s="28">
        <v>5707.02</v>
      </c>
      <c r="H21" s="8"/>
      <c r="I21" s="8"/>
      <c r="J21" s="8"/>
    </row>
    <row r="22" spans="1:10" ht="14.25">
      <c r="A22" s="23" t="s">
        <v>31</v>
      </c>
      <c r="B22" s="27">
        <v>264133.99</v>
      </c>
      <c r="C22" s="10">
        <f t="shared" si="2"/>
        <v>264133.99</v>
      </c>
      <c r="D22" s="24">
        <f t="shared" si="3"/>
        <v>0</v>
      </c>
      <c r="E22" s="20" t="s">
        <v>32</v>
      </c>
      <c r="F22" s="21"/>
      <c r="G22" s="28">
        <v>264133.99</v>
      </c>
      <c r="H22" s="8"/>
      <c r="I22" s="8"/>
      <c r="J22" s="8"/>
    </row>
    <row r="23" spans="1:10" ht="14.25">
      <c r="A23" s="23" t="s">
        <v>33</v>
      </c>
      <c r="B23" s="27">
        <v>7320</v>
      </c>
      <c r="C23" s="10">
        <f t="shared" si="2"/>
        <v>7320</v>
      </c>
      <c r="D23" s="24">
        <f t="shared" si="3"/>
        <v>0</v>
      </c>
      <c r="E23" s="20" t="s">
        <v>34</v>
      </c>
      <c r="F23" s="21"/>
      <c r="G23" s="28">
        <v>7320</v>
      </c>
      <c r="H23" s="8"/>
      <c r="I23" s="8"/>
      <c r="J23" s="8"/>
    </row>
    <row r="24" spans="1:10" ht="14.25">
      <c r="A24" s="6" t="s">
        <v>35</v>
      </c>
      <c r="B24" s="27">
        <v>97600</v>
      </c>
      <c r="C24" s="10">
        <f t="shared" si="2"/>
        <v>97600</v>
      </c>
      <c r="D24" s="24">
        <f t="shared" si="3"/>
        <v>0</v>
      </c>
      <c r="E24" s="20"/>
      <c r="F24" s="21"/>
      <c r="G24" s="8"/>
      <c r="H24" s="32">
        <v>97600</v>
      </c>
      <c r="I24" s="8"/>
      <c r="J24" s="8"/>
    </row>
    <row r="25" spans="1:10" ht="14.25" customHeight="1">
      <c r="A25" s="36" t="s">
        <v>36</v>
      </c>
      <c r="B25" s="37">
        <v>558203.44</v>
      </c>
      <c r="C25" s="38">
        <f t="shared" si="2"/>
        <v>558203.44</v>
      </c>
      <c r="D25" s="24">
        <f t="shared" si="3"/>
        <v>0</v>
      </c>
      <c r="E25" s="39"/>
      <c r="F25" s="21"/>
      <c r="G25" s="8"/>
      <c r="H25" s="40">
        <v>437473.89</v>
      </c>
      <c r="I25" s="8"/>
      <c r="J25" s="8"/>
    </row>
    <row r="26" spans="1:10" ht="14.25">
      <c r="A26" s="36"/>
      <c r="B26" s="37"/>
      <c r="C26" s="38">
        <f t="shared" si="2"/>
        <v>0</v>
      </c>
      <c r="D26" s="24">
        <f t="shared" si="3"/>
        <v>0</v>
      </c>
      <c r="E26" s="39"/>
      <c r="F26" s="21"/>
      <c r="G26" s="8"/>
      <c r="H26" s="32">
        <v>120729.55</v>
      </c>
      <c r="I26" s="8"/>
      <c r="J26" s="8"/>
    </row>
    <row r="27" spans="1:10" ht="14.25">
      <c r="A27" s="6" t="s">
        <v>37</v>
      </c>
      <c r="B27" s="27">
        <v>824.72</v>
      </c>
      <c r="C27" s="10">
        <f t="shared" si="2"/>
        <v>824.72</v>
      </c>
      <c r="D27" s="24">
        <f t="shared" si="3"/>
        <v>0</v>
      </c>
      <c r="E27" s="41" t="s">
        <v>38</v>
      </c>
      <c r="F27" s="21"/>
      <c r="G27" s="28">
        <v>824.72</v>
      </c>
      <c r="H27" s="8"/>
      <c r="I27" s="8"/>
      <c r="J27" s="8"/>
    </row>
    <row r="28" spans="1:10" ht="36">
      <c r="A28" s="6" t="s">
        <v>39</v>
      </c>
      <c r="B28" s="10">
        <f>0.09*1525706+1525706</f>
        <v>1663019.54</v>
      </c>
      <c r="C28" s="10">
        <f t="shared" si="2"/>
        <v>1663019.54</v>
      </c>
      <c r="D28" s="24">
        <f t="shared" si="3"/>
        <v>0</v>
      </c>
      <c r="E28" s="42" t="s">
        <v>40</v>
      </c>
      <c r="F28" s="8"/>
      <c r="G28" s="43">
        <v>1663019.54</v>
      </c>
      <c r="H28" s="8"/>
      <c r="I28" s="8"/>
      <c r="J28" s="8"/>
    </row>
    <row r="29" spans="1:10" ht="14.25">
      <c r="A29" s="6" t="s">
        <v>41</v>
      </c>
      <c r="B29" s="10">
        <v>4158.6</v>
      </c>
      <c r="C29" s="10">
        <f t="shared" si="2"/>
        <v>4158.6</v>
      </c>
      <c r="D29" s="24">
        <f t="shared" si="3"/>
        <v>0</v>
      </c>
      <c r="E29" s="44" t="s">
        <v>42</v>
      </c>
      <c r="F29" s="8"/>
      <c r="G29" s="28">
        <v>4158.6</v>
      </c>
      <c r="H29" s="8"/>
      <c r="I29" s="8"/>
      <c r="J29" s="8"/>
    </row>
    <row r="30" spans="1:10" ht="14.25">
      <c r="A30" s="6" t="s">
        <v>43</v>
      </c>
      <c r="B30" s="10">
        <v>0</v>
      </c>
      <c r="C30" s="10">
        <f t="shared" si="2"/>
        <v>0</v>
      </c>
      <c r="D30" s="24">
        <f t="shared" si="3"/>
        <v>0</v>
      </c>
      <c r="E30" s="44"/>
      <c r="F30" s="8"/>
      <c r="G30" s="8"/>
      <c r="H30" s="8"/>
      <c r="I30" s="8"/>
      <c r="J30" s="8"/>
    </row>
    <row r="31" spans="1:10" ht="24.75">
      <c r="A31" s="45" t="s">
        <v>44</v>
      </c>
      <c r="B31" s="10">
        <v>770833.33</v>
      </c>
      <c r="C31" s="10">
        <f t="shared" si="2"/>
        <v>770833.33</v>
      </c>
      <c r="D31" s="24">
        <f t="shared" si="3"/>
        <v>0</v>
      </c>
      <c r="E31" s="44"/>
      <c r="F31" s="8"/>
      <c r="G31" s="46">
        <v>104166.66</v>
      </c>
      <c r="H31" s="46">
        <v>250000</v>
      </c>
      <c r="I31" s="46">
        <v>250000</v>
      </c>
      <c r="J31" s="46">
        <v>166666.67</v>
      </c>
    </row>
    <row r="32" spans="1:10" ht="24.75">
      <c r="A32" s="6" t="s">
        <v>45</v>
      </c>
      <c r="B32" s="27">
        <v>235160</v>
      </c>
      <c r="C32" s="10">
        <f t="shared" si="2"/>
        <v>235160</v>
      </c>
      <c r="D32" s="24">
        <f t="shared" si="3"/>
        <v>0</v>
      </c>
      <c r="E32" s="41"/>
      <c r="F32" s="21"/>
      <c r="G32" s="8"/>
      <c r="H32" s="8"/>
      <c r="I32" s="40">
        <v>235160</v>
      </c>
      <c r="J32" s="8"/>
    </row>
    <row r="33" spans="1:10" ht="14.25">
      <c r="A33" s="6" t="s">
        <v>46</v>
      </c>
      <c r="B33" s="10"/>
      <c r="C33" s="10">
        <f t="shared" si="2"/>
        <v>0</v>
      </c>
      <c r="D33" s="24">
        <f t="shared" si="3"/>
        <v>0</v>
      </c>
      <c r="E33" s="41"/>
      <c r="F33" s="21"/>
      <c r="G33" s="8"/>
      <c r="H33" s="8"/>
      <c r="I33" s="8"/>
      <c r="J33" s="8"/>
    </row>
    <row r="34" spans="1:10" ht="24.75">
      <c r="A34" s="34" t="s">
        <v>47</v>
      </c>
      <c r="B34" s="10">
        <v>412526.11</v>
      </c>
      <c r="C34" s="10">
        <f t="shared" si="2"/>
        <v>412526.11</v>
      </c>
      <c r="D34" s="24">
        <f t="shared" si="3"/>
        <v>0</v>
      </c>
      <c r="E34" s="42" t="s">
        <v>48</v>
      </c>
      <c r="F34" s="21"/>
      <c r="G34" s="47">
        <v>223127.97</v>
      </c>
      <c r="H34" s="47">
        <v>189398.14</v>
      </c>
      <c r="I34" s="8"/>
      <c r="J34" s="8"/>
    </row>
    <row r="35" spans="1:10" ht="24.75">
      <c r="A35" s="6" t="s">
        <v>49</v>
      </c>
      <c r="B35" s="10"/>
      <c r="C35" s="10">
        <f t="shared" si="2"/>
        <v>0</v>
      </c>
      <c r="D35" s="24">
        <f t="shared" si="3"/>
        <v>0</v>
      </c>
      <c r="E35" s="41"/>
      <c r="F35" s="21"/>
      <c r="G35" s="8"/>
      <c r="H35" s="8"/>
      <c r="I35" s="8"/>
      <c r="J35" s="8"/>
    </row>
    <row r="36" spans="1:10" ht="14.25">
      <c r="A36" s="36" t="s">
        <v>50</v>
      </c>
      <c r="B36" s="27">
        <v>103930.85</v>
      </c>
      <c r="C36" s="10">
        <v>3940.35</v>
      </c>
      <c r="D36" s="24">
        <f t="shared" si="3"/>
        <v>-99990.5</v>
      </c>
      <c r="E36" s="42"/>
      <c r="F36" s="21"/>
      <c r="G36" s="8"/>
      <c r="H36" s="32">
        <v>3940.35</v>
      </c>
      <c r="I36" s="8"/>
      <c r="J36" s="8"/>
    </row>
    <row r="37" spans="1:10" ht="14.25">
      <c r="A37" s="36" t="s">
        <v>51</v>
      </c>
      <c r="B37" s="27"/>
      <c r="C37" s="10">
        <v>99990.5</v>
      </c>
      <c r="D37" s="24">
        <f t="shared" si="3"/>
        <v>99990.5</v>
      </c>
      <c r="E37" s="42"/>
      <c r="F37" s="21"/>
      <c r="G37" s="8"/>
      <c r="H37" s="32">
        <v>99990.5</v>
      </c>
      <c r="I37" s="8"/>
      <c r="J37" s="8"/>
    </row>
    <row r="38" spans="1:10" ht="14.25">
      <c r="A38" s="48" t="s">
        <v>52</v>
      </c>
      <c r="B38" s="27">
        <v>86623.906928</v>
      </c>
      <c r="C38" s="10">
        <f aca="true" t="shared" si="4" ref="C38:C44">B38</f>
        <v>86623.906928</v>
      </c>
      <c r="D38" s="24">
        <f t="shared" si="3"/>
        <v>0</v>
      </c>
      <c r="E38" s="20"/>
      <c r="F38" s="21"/>
      <c r="G38" s="8"/>
      <c r="H38" s="8"/>
      <c r="I38" s="40">
        <v>86623.906928</v>
      </c>
      <c r="J38" s="8"/>
    </row>
    <row r="39" spans="1:10" ht="14.25">
      <c r="A39" s="48" t="s">
        <v>53</v>
      </c>
      <c r="B39" s="27">
        <v>216559.76097600002</v>
      </c>
      <c r="C39" s="10">
        <f t="shared" si="4"/>
        <v>216559.76097600002</v>
      </c>
      <c r="D39" s="24">
        <f t="shared" si="3"/>
        <v>0</v>
      </c>
      <c r="E39" s="20"/>
      <c r="F39" s="21"/>
      <c r="G39" s="8"/>
      <c r="H39" s="32">
        <v>54139.94</v>
      </c>
      <c r="I39" s="40">
        <v>162419.82</v>
      </c>
      <c r="J39" s="8"/>
    </row>
    <row r="40" spans="1:10" ht="14.25">
      <c r="A40" s="48" t="s">
        <v>54</v>
      </c>
      <c r="B40" s="27"/>
      <c r="C40" s="10">
        <f t="shared" si="4"/>
        <v>0</v>
      </c>
      <c r="D40" s="24">
        <f t="shared" si="3"/>
        <v>0</v>
      </c>
      <c r="E40" s="20"/>
      <c r="F40" s="21"/>
      <c r="G40" s="8"/>
      <c r="H40" s="8"/>
      <c r="I40" s="8"/>
      <c r="J40" s="8"/>
    </row>
    <row r="41" spans="1:10" ht="14.25">
      <c r="A41" s="49" t="s">
        <v>55</v>
      </c>
      <c r="B41" s="27">
        <v>9000</v>
      </c>
      <c r="C41" s="10">
        <f t="shared" si="4"/>
        <v>9000</v>
      </c>
      <c r="D41" s="24">
        <f t="shared" si="3"/>
        <v>0</v>
      </c>
      <c r="E41" s="20"/>
      <c r="F41" s="21"/>
      <c r="G41" s="35"/>
      <c r="H41" s="32">
        <v>9000</v>
      </c>
      <c r="I41" s="8"/>
      <c r="J41" s="8"/>
    </row>
    <row r="42" spans="1:10" ht="14.25">
      <c r="A42" s="6" t="s">
        <v>56</v>
      </c>
      <c r="B42" s="27">
        <v>20000</v>
      </c>
      <c r="C42" s="10">
        <f t="shared" si="4"/>
        <v>20000</v>
      </c>
      <c r="D42" s="24">
        <f t="shared" si="3"/>
        <v>0</v>
      </c>
      <c r="E42" s="20"/>
      <c r="F42" s="21"/>
      <c r="G42" s="8"/>
      <c r="H42" s="8"/>
      <c r="I42" s="40">
        <v>20000</v>
      </c>
      <c r="J42" s="8"/>
    </row>
    <row r="43" spans="1:10" ht="14.25">
      <c r="A43" s="50" t="s">
        <v>57</v>
      </c>
      <c r="B43" s="27">
        <f>0.1*SUM(B3:B8)</f>
        <v>1105800</v>
      </c>
      <c r="C43" s="10">
        <f t="shared" si="4"/>
        <v>1105800</v>
      </c>
      <c r="D43" s="24">
        <f t="shared" si="3"/>
        <v>0</v>
      </c>
      <c r="E43" s="20"/>
      <c r="F43" s="21"/>
      <c r="G43" s="8"/>
      <c r="H43" s="32">
        <f>H9*0.1</f>
        <v>350214.76600000006</v>
      </c>
      <c r="I43" s="40">
        <f>I9*0.1</f>
        <v>755585.234</v>
      </c>
      <c r="J43" s="8"/>
    </row>
    <row r="44" spans="1:10" ht="14.25">
      <c r="A44" s="6" t="s">
        <v>58</v>
      </c>
      <c r="B44" s="27">
        <v>184358.7</v>
      </c>
      <c r="C44" s="10">
        <f t="shared" si="4"/>
        <v>184358.7</v>
      </c>
      <c r="D44" s="24">
        <f t="shared" si="3"/>
        <v>0</v>
      </c>
      <c r="E44" s="20"/>
      <c r="F44" s="21"/>
      <c r="G44" s="8"/>
      <c r="H44" s="33"/>
      <c r="I44" s="40">
        <v>184358.7</v>
      </c>
      <c r="J44" s="8"/>
    </row>
    <row r="45" spans="1:10" ht="14.25">
      <c r="A45" s="11" t="s">
        <v>59</v>
      </c>
      <c r="B45" s="51">
        <f>SUM(B11:B44)</f>
        <v>5941999.997904</v>
      </c>
      <c r="C45" s="51">
        <f>SUM(C11:C44)</f>
        <v>5941999.997904</v>
      </c>
      <c r="D45" s="13">
        <f t="shared" si="3"/>
        <v>0</v>
      </c>
      <c r="E45" s="52"/>
      <c r="F45" s="53">
        <f>SUM(F11:F44)</f>
        <v>0</v>
      </c>
      <c r="G45" s="54">
        <f>SUM(G11:G44)</f>
        <v>2319939.9400000004</v>
      </c>
      <c r="H45" s="54">
        <f>SUM(H11:H44)</f>
        <v>1761245.7260000003</v>
      </c>
      <c r="I45" s="54">
        <f>SUM(I11:I44)</f>
        <v>1694147.660928</v>
      </c>
      <c r="J45" s="54">
        <f>SUM(J11:J44)</f>
        <v>166666.67</v>
      </c>
    </row>
    <row r="46" spans="1:10" ht="14.25">
      <c r="A46" s="55" t="s">
        <v>60</v>
      </c>
      <c r="B46" s="56">
        <f>B9+B45</f>
        <v>16999999.997904</v>
      </c>
      <c r="C46" s="56">
        <f>C9+C45</f>
        <v>16999999.997904</v>
      </c>
      <c r="D46" s="57">
        <f t="shared" si="3"/>
        <v>0</v>
      </c>
      <c r="E46" s="56"/>
      <c r="F46" s="56">
        <f>F9+F45</f>
        <v>0</v>
      </c>
      <c r="G46" s="58">
        <f>G9+G45</f>
        <v>2319939.9400000004</v>
      </c>
      <c r="H46" s="58">
        <f>H9+H45</f>
        <v>5263393.386</v>
      </c>
      <c r="I46" s="58">
        <f>I9+I45</f>
        <v>9250000.000928</v>
      </c>
      <c r="J46" s="58">
        <f>J9+J45</f>
        <v>166666.67</v>
      </c>
    </row>
    <row r="47" spans="1:10" ht="14.25">
      <c r="A47" s="59"/>
      <c r="B47" s="60"/>
      <c r="C47" s="60"/>
      <c r="D47" s="60"/>
      <c r="E47" s="60"/>
      <c r="F47" s="60"/>
      <c r="G47" s="60"/>
      <c r="H47" s="60"/>
      <c r="I47" s="60"/>
      <c r="J47" s="60"/>
    </row>
    <row r="48" spans="1:10" ht="14.25">
      <c r="A48" s="59"/>
      <c r="B48" s="60"/>
      <c r="C48" s="60"/>
      <c r="D48" s="60"/>
      <c r="E48" s="60" t="s">
        <v>61</v>
      </c>
      <c r="F48" s="60"/>
      <c r="G48" s="60">
        <f>G17</f>
        <v>0</v>
      </c>
      <c r="H48" s="60">
        <f>H24+H25+H26+H36+H39+H41+H43+H9+H17</f>
        <v>4575462.156</v>
      </c>
      <c r="I48" s="60">
        <f>I9+I32+I38+I39+I42+I43+I44</f>
        <v>9000000.000928</v>
      </c>
      <c r="J48" s="60"/>
    </row>
    <row r="50" spans="7:10" ht="14.25">
      <c r="G50" s="61">
        <v>2018</v>
      </c>
      <c r="H50" s="61">
        <v>2019</v>
      </c>
      <c r="I50" s="61">
        <v>2020</v>
      </c>
      <c r="J50" s="61">
        <v>2021</v>
      </c>
    </row>
    <row r="51" spans="5:10" ht="14.25">
      <c r="E51" s="62" t="s">
        <v>62</v>
      </c>
      <c r="G51" s="63"/>
      <c r="H51" s="63"/>
      <c r="I51" s="63"/>
      <c r="J51" s="63"/>
    </row>
    <row r="52" spans="5:10" s="1" customFormat="1" ht="14.25">
      <c r="E52" s="64" t="s">
        <v>63</v>
      </c>
      <c r="F52" s="65"/>
      <c r="G52" s="8">
        <f>800000-200000</f>
        <v>600000</v>
      </c>
      <c r="H52" s="8">
        <f>3766147.13+200000</f>
        <v>3966147.13</v>
      </c>
      <c r="I52" s="8"/>
      <c r="J52" s="63"/>
    </row>
    <row r="53" spans="5:10" s="1" customFormat="1" ht="14.25">
      <c r="E53" s="66" t="s">
        <v>64</v>
      </c>
      <c r="F53" s="65"/>
      <c r="G53" s="8">
        <v>850000</v>
      </c>
      <c r="H53" s="8"/>
      <c r="I53" s="8">
        <v>9000000</v>
      </c>
      <c r="J53" s="63"/>
    </row>
    <row r="54" spans="5:10" s="1" customFormat="1" ht="14.25">
      <c r="E54" s="67" t="s">
        <v>65</v>
      </c>
      <c r="F54" s="68"/>
      <c r="G54" s="8">
        <v>150000</v>
      </c>
      <c r="H54" s="8"/>
      <c r="I54" s="8"/>
      <c r="J54" s="63"/>
    </row>
    <row r="55" spans="5:10" ht="14.25">
      <c r="E55" s="69" t="s">
        <v>66</v>
      </c>
      <c r="F55" s="70"/>
      <c r="G55" s="71">
        <v>1525706</v>
      </c>
      <c r="H55" s="63"/>
      <c r="I55" s="63"/>
      <c r="J55" s="63"/>
    </row>
    <row r="56" spans="5:10" ht="14.25">
      <c r="E56" s="69" t="s">
        <v>67</v>
      </c>
      <c r="F56" s="70"/>
      <c r="G56" s="71">
        <v>137313.54</v>
      </c>
      <c r="H56" s="63"/>
      <c r="I56" s="63"/>
      <c r="J56" s="63"/>
    </row>
    <row r="57" spans="5:10" ht="14.25">
      <c r="E57" s="72" t="s">
        <v>68</v>
      </c>
      <c r="F57" s="70"/>
      <c r="G57" s="71">
        <v>104166.66</v>
      </c>
      <c r="H57" s="71">
        <v>250000</v>
      </c>
      <c r="I57" s="71">
        <v>250000</v>
      </c>
      <c r="J57" s="71">
        <v>166666.67</v>
      </c>
    </row>
    <row r="58" spans="7:12" ht="14.25">
      <c r="G58" s="73">
        <f>SUM(G52:G57)</f>
        <v>3367186.2</v>
      </c>
      <c r="H58" s="73">
        <f>SUM(H52:H57)</f>
        <v>4216147.13</v>
      </c>
      <c r="I58" s="73">
        <f>SUM(I52:I57)</f>
        <v>9250000</v>
      </c>
      <c r="J58" s="73">
        <f>SUM(J52:J57)</f>
        <v>166666.67</v>
      </c>
      <c r="L58" s="74"/>
    </row>
    <row r="59" spans="7:8" ht="14.25">
      <c r="G59" s="75"/>
      <c r="H59" s="75"/>
    </row>
    <row r="60" spans="5:10" ht="14.25">
      <c r="E60" s="76" t="s">
        <v>61</v>
      </c>
      <c r="G60" s="62">
        <v>2018</v>
      </c>
      <c r="H60" s="62">
        <v>2019</v>
      </c>
      <c r="I60" s="62">
        <v>2020</v>
      </c>
      <c r="J60" s="62">
        <v>2021</v>
      </c>
    </row>
    <row r="61" spans="5:10" ht="14.25">
      <c r="E61" s="77" t="s">
        <v>69</v>
      </c>
      <c r="G61" s="63"/>
      <c r="H61" s="71">
        <f>262746.13+174727.76</f>
        <v>437473.89</v>
      </c>
      <c r="I61" s="63"/>
      <c r="J61" s="63"/>
    </row>
    <row r="62" spans="5:10" ht="14.25">
      <c r="E62" s="78" t="s">
        <v>70</v>
      </c>
      <c r="G62" s="71"/>
      <c r="H62" s="71">
        <f>319915.2+216</f>
        <v>320131.2</v>
      </c>
      <c r="I62" s="63"/>
      <c r="J62" s="63"/>
    </row>
    <row r="63" spans="5:10" ht="14.25">
      <c r="E63" s="78" t="s">
        <v>71</v>
      </c>
      <c r="G63" s="63"/>
      <c r="H63" s="71">
        <v>3917847.57</v>
      </c>
      <c r="I63" s="63"/>
      <c r="J63" s="63"/>
    </row>
    <row r="64" spans="5:10" ht="14.25">
      <c r="E64" s="77" t="s">
        <v>72</v>
      </c>
      <c r="G64" s="63"/>
      <c r="H64" s="63"/>
      <c r="I64" s="71">
        <v>9000000</v>
      </c>
      <c r="J64" s="63"/>
    </row>
    <row r="65" spans="5:10" ht="14.25">
      <c r="E65" s="70"/>
      <c r="G65" s="63"/>
      <c r="H65" s="63"/>
      <c r="I65" s="63"/>
      <c r="J65" s="63"/>
    </row>
    <row r="66" spans="5:10" ht="14.25">
      <c r="E66" s="70"/>
      <c r="G66" s="63"/>
      <c r="H66" s="63"/>
      <c r="I66" s="63"/>
      <c r="J66" s="63"/>
    </row>
    <row r="67" spans="5:10" ht="14.25">
      <c r="E67" s="70"/>
      <c r="G67" s="63"/>
      <c r="H67" s="63"/>
      <c r="I67" s="63"/>
      <c r="J67" s="63"/>
    </row>
    <row r="68" spans="7:9" ht="14.25">
      <c r="G68" s="73">
        <f>SUM(G62:G67)</f>
        <v>0</v>
      </c>
      <c r="H68" s="73">
        <f>SUM(H61:H67)</f>
        <v>4675452.659999999</v>
      </c>
      <c r="I68" s="73">
        <f>SUM(I62:I67)</f>
        <v>9000000</v>
      </c>
    </row>
  </sheetData>
  <sheetProtection selectLockedCells="1" selectUnlockedCells="1"/>
  <mergeCells count="7">
    <mergeCell ref="A1:J1"/>
    <mergeCell ref="E3:J8"/>
    <mergeCell ref="A25:A26"/>
    <mergeCell ref="B25:B26"/>
    <mergeCell ref="C25:C26"/>
    <mergeCell ref="D25:D26"/>
    <mergeCell ref="E25:E2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2.75"/>
  <cols>
    <col min="1" max="16384" width="9.00390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2.75"/>
  <cols>
    <col min="1" max="16384" width="9.00390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dcterms:created xsi:type="dcterms:W3CDTF">1996-11-05T10:16:36Z</dcterms:created>
  <dcterms:modified xsi:type="dcterms:W3CDTF">2019-01-16T11:41:58Z</dcterms:modified>
  <cp:category/>
  <cp:version/>
  <cp:contentType/>
  <cp:contentStatus/>
  <cp:revision>9</cp:revision>
</cp:coreProperties>
</file>