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RA" sheetId="1" r:id="rId1"/>
    <sheet name="Foglio2" sheetId="2" r:id="rId2"/>
    <sheet name="Foglio3" sheetId="3" r:id="rId3"/>
  </sheets>
  <definedNames>
    <definedName name="_xlnm.Print_Area" localSheetId="0">'GARA'!$A$1:$J$34</definedName>
  </definedNames>
  <calcPr fullCalcOnLoad="1"/>
</workbook>
</file>

<file path=xl/sharedStrings.xml><?xml version="1.0" encoding="utf-8"?>
<sst xmlns="http://schemas.openxmlformats.org/spreadsheetml/2006/main" count="131" uniqueCount="85">
  <si>
    <t>NATURA</t>
  </si>
  <si>
    <t>VOCI</t>
  </si>
  <si>
    <t>Determina 1845/2018</t>
  </si>
  <si>
    <t>Nuovi Importi</t>
  </si>
  <si>
    <t>Variazioni</t>
  </si>
  <si>
    <t>capitolo e impegno</t>
  </si>
  <si>
    <t>precedenti</t>
  </si>
  <si>
    <t>SOMME A BASE D'APPALTO</t>
  </si>
  <si>
    <t>Importo dei lavori soggetto a ribasso</t>
  </si>
  <si>
    <t>Oneri sicurezza</t>
  </si>
  <si>
    <t xml:space="preserve">Totale a base d'appalto </t>
  </si>
  <si>
    <t>Ribasso del 26,516209%</t>
  </si>
  <si>
    <t>Economia di gara quota stazione appaltante</t>
  </si>
  <si>
    <t>Economia di gara quota statale</t>
  </si>
  <si>
    <r>
      <rPr>
        <sz val="12"/>
        <rFont val="Garamond"/>
        <family val="1"/>
      </rPr>
      <t xml:space="preserve">A)    </t>
    </r>
    <r>
      <rPr>
        <b/>
        <sz val="12"/>
        <rFont val="Garamond"/>
        <family val="1"/>
      </rPr>
      <t>IMPORTO CONTRATTUALE</t>
    </r>
  </si>
  <si>
    <r>
      <rPr>
        <sz val="8"/>
        <rFont val="Garamond"/>
        <family val="1"/>
      </rPr>
      <t>cap 18789 imp.188sub1062/18 per 542,54+</t>
    </r>
    <r>
      <rPr>
        <sz val="8"/>
        <rFont val="Garamond"/>
        <family val="1"/>
      </rPr>
      <t xml:space="preserve"> imp 257/18 per </t>
    </r>
    <r>
      <rPr>
        <sz val="8"/>
        <rFont val="Garamond"/>
        <family val="1"/>
      </rPr>
      <t>350.965,65</t>
    </r>
    <r>
      <rPr>
        <sz val="8"/>
        <rFont val="Garamond"/>
        <family val="1"/>
      </rPr>
      <t xml:space="preserve">- </t>
    </r>
    <r>
      <rPr>
        <sz val="8"/>
        <rFont val="Garamond"/>
        <family val="1"/>
      </rPr>
      <t>cap 19306</t>
    </r>
    <r>
      <rPr>
        <sz val="8"/>
        <rFont val="Garamond"/>
        <family val="1"/>
      </rPr>
      <t xml:space="preserve"> imp.141sub135/18 per </t>
    </r>
    <r>
      <rPr>
        <sz val="8"/>
        <rFont val="Garamond"/>
        <family val="1"/>
      </rPr>
      <t>148.491,81</t>
    </r>
    <r>
      <rPr>
        <sz val="8"/>
        <rFont val="Garamond"/>
        <family val="1"/>
      </rPr>
      <t xml:space="preserve"> + cap 19306 imp 3013/18 per </t>
    </r>
    <r>
      <rPr>
        <sz val="8"/>
        <rFont val="Garamond"/>
        <family val="1"/>
      </rPr>
      <t>760.042,84+cap 18788 imp 2355/18s1085/18 per 390.000,00+CAP 19306 i</t>
    </r>
    <r>
      <rPr>
        <sz val="8"/>
        <rFont val="Garamond"/>
        <family val="1"/>
      </rPr>
      <t>mp.26/19 per</t>
    </r>
    <r>
      <rPr>
        <sz val="8"/>
        <rFont val="Garamond"/>
        <family val="1"/>
      </rPr>
      <t xml:space="preserve"> 569.230,39</t>
    </r>
    <r>
      <rPr>
        <sz val="8"/>
        <rFont val="Garamond"/>
        <family val="1"/>
      </rPr>
      <t>- cap 18788 imp 27sub20/2019 p</t>
    </r>
    <r>
      <rPr>
        <sz val="8"/>
        <rFont val="Garamond"/>
        <family val="1"/>
      </rPr>
      <t>er 260.005,05</t>
    </r>
    <r>
      <rPr>
        <sz val="8"/>
        <rFont val="Garamond"/>
        <family val="1"/>
      </rPr>
      <t>-</t>
    </r>
    <r>
      <rPr>
        <sz val="8"/>
        <rFont val="Garamond"/>
        <family val="1"/>
      </rPr>
      <t>cap 18788</t>
    </r>
    <r>
      <rPr>
        <sz val="8"/>
        <rFont val="Garamond"/>
        <family val="1"/>
      </rPr>
      <t xml:space="preserve"> imp.27sub19/19 per</t>
    </r>
    <r>
      <rPr>
        <sz val="8"/>
        <rFont val="Garamond"/>
        <family val="1"/>
      </rPr>
      <t xml:space="preserve"> 200.726,77</t>
    </r>
    <r>
      <rPr>
        <sz val="8"/>
        <rFont val="Garamond"/>
        <family val="1"/>
      </rPr>
      <t>-cap 18788 imp 21/20sub11/20 per</t>
    </r>
    <r>
      <rPr>
        <sz val="8"/>
        <rFont val="Garamond"/>
        <family val="1"/>
      </rPr>
      <t xml:space="preserve"> 485.911,22</t>
    </r>
  </si>
  <si>
    <t>SOMME A DISPOSIZIONE</t>
  </si>
  <si>
    <t>Imprevisti</t>
  </si>
  <si>
    <t>cap 18788 imp 21/20</t>
  </si>
  <si>
    <t xml:space="preserve"> - Indagini:</t>
  </si>
  <si>
    <t>A) Indagini Geognostiche/Mesa Servizi (D.D. 275/2017)</t>
  </si>
  <si>
    <t xml:space="preserve">cap 18789 imp 1076sub781/17 </t>
  </si>
  <si>
    <t>B) Prove Penetrometriche/Geoservizi (D.D. 275/2017)</t>
  </si>
  <si>
    <t xml:space="preserve">cap 18789 imp 1076sub782/17 </t>
  </si>
  <si>
    <t>C) Prove sismiche/Soget (D.D. 275/2017)</t>
  </si>
  <si>
    <t>cap 18789 imp. 1076sub783/17</t>
  </si>
  <si>
    <t>D) Prove Geologiche/D.ssa Biserba (D.D. 275/2017)</t>
  </si>
  <si>
    <t>cap 18789 imp 1076 sub 783/17</t>
  </si>
  <si>
    <t>Revisione Progetto Intre (D.D. 1417/2016)</t>
  </si>
  <si>
    <t>cap 18789 imp 2647/16</t>
  </si>
  <si>
    <t>Verifica progetto definitivo ed esecutivo Italsocotec (D.D. 1221/2017 e D.D. 851/2018)</t>
  </si>
  <si>
    <t>cap 18789 imp 389sub1140/17 per 19.034,35 + cap 19306 imp. 141sub1016/18 per 773,82</t>
  </si>
  <si>
    <t>economia euro 12,44 inserita negli imprevisti</t>
  </si>
  <si>
    <t>Spese tecniche coordinamento sicurezza Città Futura CS (D.D.864/2018 e D.D.1845/2018)</t>
  </si>
  <si>
    <r>
      <rPr>
        <sz val="8"/>
        <rFont val="Garamond"/>
        <family val="1"/>
      </rPr>
      <t>cap 19306  imp 141 sub 1017/18 per 4.334,18+ CAP 19306 imp.92/19sub131/19 per</t>
    </r>
    <r>
      <rPr>
        <b/>
        <sz val="8"/>
        <rFont val="Garamond"/>
        <family val="1"/>
      </rPr>
      <t xml:space="preserve"> 21.172,48</t>
    </r>
    <r>
      <rPr>
        <sz val="8"/>
        <rFont val="Garamond"/>
        <family val="1"/>
      </rPr>
      <t xml:space="preserve">+ cap 18788 imp 21/20sub13/20 per </t>
    </r>
    <r>
      <rPr>
        <b/>
        <sz val="8"/>
        <rFont val="Garamond"/>
        <family val="1"/>
      </rPr>
      <t>10.586,24</t>
    </r>
  </si>
  <si>
    <t>Collaudo strutturale in corso d’opera Ing. Micelli (Pres. Det.)</t>
  </si>
  <si>
    <r>
      <rPr>
        <sz val="11"/>
        <rFont val="Garamond"/>
        <family val="1"/>
      </rPr>
      <t xml:space="preserve">cap 19306 imp 111/19 sub.__/19 per  1.992,02 + </t>
    </r>
    <r>
      <rPr>
        <sz val="11"/>
        <rFont val="Garamond"/>
        <family val="1"/>
      </rPr>
      <t>cap 18788 imp 21/20 sub.__/20 per  7.968,06</t>
    </r>
  </si>
  <si>
    <t>Progetto esecutivo tunnel Studio Intre (D.D. 369/2017)</t>
  </si>
  <si>
    <t>cap 18789 imp 1076 sub 784/17</t>
  </si>
  <si>
    <t>Accertamenti di laboratorio, verifiche tecniche, collaudo e altre spese tecniche</t>
  </si>
  <si>
    <r>
      <rPr>
        <sz val="11"/>
        <rFont val="Garamond"/>
        <family val="1"/>
      </rPr>
      <t>Incarico temporaneo DL e CSE arch. Sanna (D.D.</t>
    </r>
    <r>
      <rPr>
        <sz val="11"/>
        <rFont val="Garamond"/>
        <family val="1"/>
      </rPr>
      <t>1548/2018)</t>
    </r>
  </si>
  <si>
    <t>cap 19565 imp. 2729sub1254/18+cap 19565 imp 104sub100/19</t>
  </si>
  <si>
    <r>
      <rPr>
        <sz val="11"/>
        <rFont val="Garamond"/>
        <family val="1"/>
      </rPr>
      <t>Incarico DO impianti BF ingegneria (D.D.</t>
    </r>
    <r>
      <rPr>
        <sz val="11"/>
        <rFont val="Garamond"/>
        <family val="1"/>
      </rPr>
      <t>1230/2018)</t>
    </r>
  </si>
  <si>
    <t>cap 19565 IMP 2279sub 1127/2018+ cap 19565 imp 104/19 sub 83/19+cap 18788 imp 21/20 sub 20/20</t>
  </si>
  <si>
    <t>Ispettore di cantiere Arch.Sanna (D.D.1035/2018)</t>
  </si>
  <si>
    <t>cap 19565 imp 2279/18 sub 1084/18+ cap 19565 imp 104/19 sub 81/19+cap 18788 imp 21/20vsub 14/20</t>
  </si>
  <si>
    <t>GARA DL  det 1811/2018</t>
  </si>
  <si>
    <t>CAP 18788 IMP 27SUB130/19 per 75,991,61+cap 19565 imp. 104sub129/19 per 13,289,09+cap 18788 imp 21sub23/20 per 9.270,10</t>
  </si>
  <si>
    <t xml:space="preserve">Lavori complementari per le sistemazioni esterne </t>
  </si>
  <si>
    <t>cap 19306 IMP.111/19 PER 409.313,83+ cap 18788 imp. 27/19 per 44.257,51</t>
  </si>
  <si>
    <t>Progettazione sistemazioni esterne Studio Intre (D.D.386/18)</t>
  </si>
  <si>
    <t>cap 19306 imp 141sub770/18</t>
  </si>
  <si>
    <t>Lavori propedeutici Bartoli Silvano (D.D. 2275/2016)</t>
  </si>
  <si>
    <t>cap 18789 imp 188sub718/719/2018</t>
  </si>
  <si>
    <t>Incentivo del 2%</t>
  </si>
  <si>
    <t>cap 18788 imp.21sub12/20</t>
  </si>
  <si>
    <t>Iva 10% sui lavori</t>
  </si>
  <si>
    <r>
      <rPr>
        <b/>
        <sz val="8"/>
        <rFont val="Garamond"/>
        <family val="1"/>
      </rPr>
      <t xml:space="preserve">cap 18789 </t>
    </r>
    <r>
      <rPr>
        <sz val="8"/>
        <rFont val="Garamond"/>
        <family val="1"/>
      </rPr>
      <t xml:space="preserve">imp.188sub1062/18 </t>
    </r>
    <r>
      <rPr>
        <b/>
        <sz val="8"/>
        <rFont val="Garamond"/>
        <family val="1"/>
      </rPr>
      <t>per 542,54+</t>
    </r>
    <r>
      <rPr>
        <sz val="8"/>
        <rFont val="Garamond"/>
        <family val="1"/>
      </rPr>
      <t xml:space="preserve"> imp 257/18 per </t>
    </r>
    <r>
      <rPr>
        <b/>
        <sz val="8"/>
        <rFont val="Garamond"/>
        <family val="1"/>
      </rPr>
      <t>350.965,65</t>
    </r>
    <r>
      <rPr>
        <sz val="8"/>
        <rFont val="Garamond"/>
        <family val="1"/>
      </rPr>
      <t xml:space="preserve">- </t>
    </r>
    <r>
      <rPr>
        <b/>
        <sz val="8"/>
        <rFont val="Garamond"/>
        <family val="1"/>
      </rPr>
      <t>cap 19306</t>
    </r>
    <r>
      <rPr>
        <sz val="8"/>
        <rFont val="Garamond"/>
        <family val="1"/>
      </rPr>
      <t xml:space="preserve"> imp.141sub135/18 per </t>
    </r>
    <r>
      <rPr>
        <b/>
        <sz val="8"/>
        <rFont val="Garamond"/>
        <family val="1"/>
      </rPr>
      <t>148.491,81</t>
    </r>
    <r>
      <rPr>
        <sz val="8"/>
        <rFont val="Garamond"/>
        <family val="1"/>
      </rPr>
      <t xml:space="preserve"> + cap 19306 imp 3013/18 per </t>
    </r>
    <r>
      <rPr>
        <b/>
        <sz val="8"/>
        <rFont val="Garamond"/>
        <family val="1"/>
      </rPr>
      <t>760.042,84+cap 18788 imp 2355/18s1085/18 per 390.000,00</t>
    </r>
    <r>
      <rPr>
        <sz val="8"/>
        <rFont val="Garamond"/>
        <family val="1"/>
      </rPr>
      <t>+CAP 19306 i</t>
    </r>
    <r>
      <rPr>
        <sz val="8"/>
        <rFont val="Garamond"/>
        <family val="1"/>
      </rPr>
      <t>mp.26/19 per</t>
    </r>
    <r>
      <rPr>
        <b/>
        <sz val="8"/>
        <rFont val="Garamond"/>
        <family val="1"/>
      </rPr>
      <t xml:space="preserve"> 569.230,39</t>
    </r>
    <r>
      <rPr>
        <sz val="8"/>
        <rFont val="Garamond"/>
        <family val="1"/>
      </rPr>
      <t>- cap 18788 imp 27sub20/2019 p</t>
    </r>
    <r>
      <rPr>
        <b/>
        <sz val="8"/>
        <rFont val="Garamond"/>
        <family val="1"/>
      </rPr>
      <t>er 260.005,05</t>
    </r>
    <r>
      <rPr>
        <sz val="8"/>
        <rFont val="Garamond"/>
        <family val="1"/>
      </rPr>
      <t>-</t>
    </r>
    <r>
      <rPr>
        <b/>
        <sz val="8"/>
        <rFont val="Garamond"/>
        <family val="1"/>
      </rPr>
      <t>cap 18788</t>
    </r>
    <r>
      <rPr>
        <sz val="8"/>
        <rFont val="Garamond"/>
        <family val="1"/>
      </rPr>
      <t xml:space="preserve"> imp.27sub19/19 per</t>
    </r>
    <r>
      <rPr>
        <b/>
        <sz val="8"/>
        <rFont val="Garamond"/>
        <family val="1"/>
      </rPr>
      <t xml:space="preserve"> 200.726,77</t>
    </r>
    <r>
      <rPr>
        <sz val="8"/>
        <rFont val="Garamond"/>
        <family val="1"/>
      </rPr>
      <t>-cap 18788 imp 21/20sub11/20 per</t>
    </r>
    <r>
      <rPr>
        <b/>
        <sz val="8"/>
        <rFont val="Garamond"/>
        <family val="1"/>
      </rPr>
      <t xml:space="preserve"> 485.911,22</t>
    </r>
  </si>
  <si>
    <t>B)    TOTALE SOMME A DISPOSIZIONE</t>
  </si>
  <si>
    <t>TOTALE PROGETTO (A+B)</t>
  </si>
  <si>
    <t>Economia di gara quota statale (Iva 10% compresa) - Linee Guida MUTUIBEI</t>
  </si>
  <si>
    <t>TOTALE PROGETTO INIZIALE (A+B)</t>
  </si>
  <si>
    <t>DISPONIBILITA'</t>
  </si>
  <si>
    <t>cap 19306 imp 141/2018</t>
  </si>
  <si>
    <t>cap 19306 imp 3041/18</t>
  </si>
  <si>
    <t>cap 19306 imp 92/19</t>
  </si>
  <si>
    <t>cap 19565 imp 104/19</t>
  </si>
  <si>
    <t>cap 19306 imp 111/19</t>
  </si>
  <si>
    <t>Determina 864/2018</t>
  </si>
  <si>
    <r>
      <rPr>
        <b/>
        <sz val="11"/>
        <rFont val="Garamond"/>
        <family val="1"/>
      </rPr>
      <t xml:space="preserve">cap 18789 </t>
    </r>
    <r>
      <rPr>
        <sz val="11"/>
        <rFont val="Garamond"/>
        <family val="1"/>
      </rPr>
      <t xml:space="preserve">imp.188sub1062/18 </t>
    </r>
    <r>
      <rPr>
        <b/>
        <sz val="11"/>
        <rFont val="Garamond"/>
        <family val="1"/>
      </rPr>
      <t>per 542,54+</t>
    </r>
    <r>
      <rPr>
        <sz val="11"/>
        <rFont val="Garamond"/>
        <family val="1"/>
      </rPr>
      <t xml:space="preserve"> imp 257/18 per </t>
    </r>
    <r>
      <rPr>
        <b/>
        <sz val="11"/>
        <rFont val="Garamond"/>
        <family val="1"/>
      </rPr>
      <t>350.965,65</t>
    </r>
    <r>
      <rPr>
        <sz val="11"/>
        <rFont val="Garamond"/>
        <family val="1"/>
      </rPr>
      <t xml:space="preserve">- </t>
    </r>
    <r>
      <rPr>
        <b/>
        <sz val="11"/>
        <rFont val="Garamond"/>
        <family val="1"/>
      </rPr>
      <t>cap 19306</t>
    </r>
    <r>
      <rPr>
        <sz val="11"/>
        <rFont val="Garamond"/>
        <family val="1"/>
      </rPr>
      <t xml:space="preserve"> imp.141sub135/18 per </t>
    </r>
    <r>
      <rPr>
        <b/>
        <sz val="11"/>
        <rFont val="Garamond"/>
        <family val="1"/>
      </rPr>
      <t>148.491,81</t>
    </r>
    <r>
      <rPr>
        <sz val="11"/>
        <rFont val="Garamond"/>
        <family val="1"/>
      </rPr>
      <t xml:space="preserve"> + </t>
    </r>
    <r>
      <rPr>
        <b/>
        <sz val="11"/>
        <rFont val="Garamond"/>
        <family val="1"/>
      </rPr>
      <t>cap 18788 imp 2355/18s1085/18 per 390.000,00</t>
    </r>
    <r>
      <rPr>
        <sz val="11"/>
        <rFont val="Garamond"/>
        <family val="1"/>
      </rPr>
      <t>+CAP 19306 i</t>
    </r>
    <r>
      <rPr>
        <sz val="11"/>
        <rFont val="Garamond"/>
        <family val="1"/>
      </rPr>
      <t>mp.26/19 per</t>
    </r>
    <r>
      <rPr>
        <b/>
        <sz val="11"/>
        <rFont val="Garamond"/>
        <family val="1"/>
      </rPr>
      <t xml:space="preserve"> 1.329.273,23</t>
    </r>
    <r>
      <rPr>
        <sz val="11"/>
        <rFont val="Garamond"/>
        <family val="1"/>
      </rPr>
      <t xml:space="preserve">- </t>
    </r>
    <r>
      <rPr>
        <b/>
        <sz val="11"/>
        <rFont val="Garamond"/>
        <family val="1"/>
      </rPr>
      <t>cap 18788</t>
    </r>
    <r>
      <rPr>
        <sz val="11"/>
        <rFont val="Garamond"/>
        <family val="1"/>
      </rPr>
      <t xml:space="preserve"> imp.27sub19/19 per</t>
    </r>
    <r>
      <rPr>
        <b/>
        <sz val="11"/>
        <rFont val="Garamond"/>
        <family val="1"/>
      </rPr>
      <t xml:space="preserve"> 200.726,77</t>
    </r>
    <r>
      <rPr>
        <sz val="11"/>
        <rFont val="Garamond"/>
        <family val="1"/>
      </rPr>
      <t>-cap 19306 imp 27sub20/19 per</t>
    </r>
    <r>
      <rPr>
        <b/>
        <sz val="11"/>
        <rFont val="Garamond"/>
        <family val="1"/>
      </rPr>
      <t xml:space="preserve"> 745.916,27</t>
    </r>
  </si>
  <si>
    <t>Verifica progetto definitivo ed esecutivo (D.D. 1221/2017 e DD 851/2018)</t>
  </si>
  <si>
    <t>761,38 pagato economia 12,44 ????</t>
  </si>
  <si>
    <t>Spese tecniche coordinamento sicurezza Det.864/2018)</t>
  </si>
  <si>
    <t>cap 19306  imp 141 sub 1017/18 per 4.334,18+ CAP 19306 imp.92/19 per 92.234,96</t>
  </si>
  <si>
    <t>Progetto esecutivo tunnel/Studio Intre (D.D. 369/2017)</t>
  </si>
  <si>
    <t>cap 19565+18788 imp 27/19+18788 imp 21/20</t>
  </si>
  <si>
    <t>DET 1548/2018 Incarico temporaneo DL e CSE arch. Sanna</t>
  </si>
  <si>
    <t>Det 1230/2018 incarico DO BF ingegneria Det 1230/2018</t>
  </si>
  <si>
    <t>Ispettore di cantiere Arch.Sanna DT 1035/2018</t>
  </si>
  <si>
    <t>Progettazione sistemazioni esterne/Studio Intre (Det.386/18)</t>
  </si>
  <si>
    <t xml:space="preserve">cap 18788 imp. 21/19 </t>
  </si>
  <si>
    <r>
      <rPr>
        <b/>
        <sz val="11"/>
        <rFont val="Garamond"/>
        <family val="1"/>
      </rPr>
      <t xml:space="preserve">cap 18789 </t>
    </r>
    <r>
      <rPr>
        <sz val="11"/>
        <rFont val="Garamond"/>
        <family val="1"/>
      </rPr>
      <t xml:space="preserve">imp.188sub1062/18 </t>
    </r>
    <r>
      <rPr>
        <b/>
        <sz val="11"/>
        <rFont val="Garamond"/>
        <family val="1"/>
      </rPr>
      <t>per 542,54+</t>
    </r>
    <r>
      <rPr>
        <sz val="11"/>
        <rFont val="Garamond"/>
        <family val="1"/>
      </rPr>
      <t xml:space="preserve"> imp 257/18 per </t>
    </r>
    <r>
      <rPr>
        <b/>
        <sz val="11"/>
        <rFont val="Garamond"/>
        <family val="1"/>
      </rPr>
      <t>350.965,65</t>
    </r>
    <r>
      <rPr>
        <sz val="11"/>
        <rFont val="Garamond"/>
        <family val="1"/>
      </rPr>
      <t xml:space="preserve">- </t>
    </r>
    <r>
      <rPr>
        <b/>
        <sz val="11"/>
        <rFont val="Garamond"/>
        <family val="1"/>
      </rPr>
      <t>cap 19306</t>
    </r>
    <r>
      <rPr>
        <sz val="11"/>
        <rFont val="Garamond"/>
        <family val="1"/>
      </rPr>
      <t xml:space="preserve"> imp.141sub135/18 per </t>
    </r>
    <r>
      <rPr>
        <b/>
        <sz val="11"/>
        <rFont val="Garamond"/>
        <family val="1"/>
      </rPr>
      <t>148.491,81</t>
    </r>
    <r>
      <rPr>
        <sz val="11"/>
        <rFont val="Garamond"/>
        <family val="1"/>
      </rPr>
      <t xml:space="preserve"> + imp.26/19 per</t>
    </r>
    <r>
      <rPr>
        <b/>
        <sz val="11"/>
        <rFont val="Garamond"/>
        <family val="1"/>
      </rPr>
      <t xml:space="preserve"> 1.719.273,23</t>
    </r>
    <r>
      <rPr>
        <sz val="11"/>
        <rFont val="Garamond"/>
        <family val="1"/>
      </rPr>
      <t xml:space="preserve">- </t>
    </r>
    <r>
      <rPr>
        <b/>
        <sz val="11"/>
        <rFont val="Garamond"/>
        <family val="1"/>
      </rPr>
      <t>cap 18788</t>
    </r>
    <r>
      <rPr>
        <sz val="11"/>
        <rFont val="Garamond"/>
        <family val="1"/>
      </rPr>
      <t xml:space="preserve"> imp.27sub19/19 per</t>
    </r>
    <r>
      <rPr>
        <b/>
        <sz val="11"/>
        <rFont val="Garamond"/>
        <family val="1"/>
      </rPr>
      <t xml:space="preserve"> 200.726,77</t>
    </r>
    <r>
      <rPr>
        <sz val="11"/>
        <rFont val="Garamond"/>
        <family val="1"/>
      </rPr>
      <t>- imp 27sub20/19 per</t>
    </r>
    <r>
      <rPr>
        <b/>
        <sz val="11"/>
        <rFont val="Garamond"/>
        <family val="1"/>
      </rPr>
      <t xml:space="preserve"> 745.916,27</t>
    </r>
    <r>
      <rPr>
        <sz val="11"/>
        <rFont val="Garamond"/>
        <family val="1"/>
      </rPr>
      <t xml:space="preserve"> </t>
    </r>
  </si>
  <si>
    <t>cap 19565 imp. 2729/18</t>
  </si>
  <si>
    <t>cap 18788 imp. 27/19</t>
  </si>
  <si>
    <t>cap 19306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</si>
</sst>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€ &quot;#,##0.00;[RED]&quot;-€ &quot;#,##0.00"/>
    <numFmt numFmtId="166" formatCode="#,##0.00;[RED]\-#,##0.00"/>
    <numFmt numFmtId="167" formatCode="#,##0.00"/>
    <numFmt numFmtId="168" formatCode="0.00"/>
  </numFmts>
  <fonts count="8">
    <font>
      <sz val="10"/>
      <name val="Arial"/>
      <family val="0"/>
    </font>
    <font>
      <sz val="11"/>
      <name val="Garamond"/>
      <family val="1"/>
    </font>
    <font>
      <b/>
      <sz val="11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sz val="10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0" xfId="0" applyFont="1" applyFill="1" applyAlignment="1">
      <alignment wrapText="1"/>
    </xf>
    <xf numFmtId="164" fontId="2" fillId="0" borderId="1" xfId="0" applyFont="1" applyFill="1" applyBorder="1" applyAlignment="1">
      <alignment wrapText="1"/>
    </xf>
    <xf numFmtId="164" fontId="3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right" wrapText="1"/>
    </xf>
    <xf numFmtId="166" fontId="1" fillId="2" borderId="1" xfId="0" applyNumberFormat="1" applyFont="1" applyFill="1" applyBorder="1" applyAlignment="1">
      <alignment/>
    </xf>
    <xf numFmtId="164" fontId="5" fillId="2" borderId="1" xfId="0" applyFont="1" applyFill="1" applyBorder="1" applyAlignment="1">
      <alignment wrapText="1"/>
    </xf>
    <xf numFmtId="164" fontId="1" fillId="2" borderId="1" xfId="0" applyFont="1" applyFill="1" applyBorder="1" applyAlignment="1">
      <alignment/>
    </xf>
    <xf numFmtId="167" fontId="1" fillId="2" borderId="1" xfId="0" applyNumberFormat="1" applyFont="1" applyFill="1" applyBorder="1" applyAlignment="1">
      <alignment/>
    </xf>
    <xf numFmtId="167" fontId="1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164" fontId="2" fillId="0" borderId="3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top" wrapText="1"/>
    </xf>
    <xf numFmtId="166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167" fontId="2" fillId="3" borderId="1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5" fontId="1" fillId="0" borderId="1" xfId="0" applyNumberFormat="1" applyFont="1" applyFill="1" applyBorder="1" applyAlignment="1">
      <alignment horizontal="right" vertical="top" wrapText="1"/>
    </xf>
    <xf numFmtId="164" fontId="5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 wrapText="1"/>
    </xf>
    <xf numFmtId="164" fontId="1" fillId="0" borderId="1" xfId="0" applyFont="1" applyFill="1" applyBorder="1" applyAlignment="1">
      <alignment wrapText="1"/>
    </xf>
    <xf numFmtId="167" fontId="2" fillId="0" borderId="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4" fontId="5" fillId="0" borderId="3" xfId="0" applyFont="1" applyFill="1" applyBorder="1" applyAlignment="1">
      <alignment wrapText="1"/>
    </xf>
    <xf numFmtId="167" fontId="1" fillId="0" borderId="3" xfId="0" applyNumberFormat="1" applyFont="1" applyFill="1" applyBorder="1" applyAlignment="1">
      <alignment/>
    </xf>
    <xf numFmtId="167" fontId="1" fillId="3" borderId="1" xfId="0" applyNumberFormat="1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6" fillId="0" borderId="1" xfId="0" applyFont="1" applyFill="1" applyBorder="1" applyAlignment="1">
      <alignment wrapText="1"/>
    </xf>
    <xf numFmtId="164" fontId="2" fillId="2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right" wrapText="1"/>
    </xf>
    <xf numFmtId="166" fontId="1" fillId="4" borderId="1" xfId="0" applyNumberFormat="1" applyFont="1" applyFill="1" applyBorder="1" applyAlignment="1">
      <alignment/>
    </xf>
    <xf numFmtId="164" fontId="1" fillId="4" borderId="1" xfId="0" applyFont="1" applyFill="1" applyBorder="1" applyAlignment="1">
      <alignment/>
    </xf>
    <xf numFmtId="167" fontId="2" fillId="4" borderId="1" xfId="0" applyNumberFormat="1" applyFont="1" applyFill="1" applyBorder="1" applyAlignment="1">
      <alignment/>
    </xf>
    <xf numFmtId="168" fontId="1" fillId="0" borderId="0" xfId="0" applyNumberFormat="1" applyFont="1" applyFill="1" applyAlignment="1">
      <alignment/>
    </xf>
    <xf numFmtId="164" fontId="1" fillId="0" borderId="4" xfId="0" applyFont="1" applyFill="1" applyBorder="1" applyAlignment="1">
      <alignment vertical="center" wrapText="1"/>
    </xf>
    <xf numFmtId="167" fontId="1" fillId="3" borderId="1" xfId="0" applyNumberFormat="1" applyFont="1" applyFill="1" applyBorder="1" applyAlignment="1">
      <alignment/>
    </xf>
    <xf numFmtId="164" fontId="2" fillId="5" borderId="1" xfId="0" applyFont="1" applyFill="1" applyBorder="1" applyAlignment="1">
      <alignment/>
    </xf>
    <xf numFmtId="164" fontId="1" fillId="5" borderId="1" xfId="0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164" fontId="7" fillId="0" borderId="0" xfId="0" applyFont="1" applyFill="1" applyAlignment="1">
      <alignment/>
    </xf>
    <xf numFmtId="167" fontId="2" fillId="3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right" wrapText="1"/>
    </xf>
    <xf numFmtId="164" fontId="3" fillId="0" borderId="1" xfId="0" applyFont="1" applyFill="1" applyBorder="1" applyAlignment="1">
      <alignment wrapText="1"/>
    </xf>
    <xf numFmtId="165" fontId="2" fillId="0" borderId="2" xfId="0" applyNumberFormat="1" applyFont="1" applyFill="1" applyBorder="1" applyAlignment="1">
      <alignment horizontal="right" wrapText="1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vertical="top" wrapText="1"/>
    </xf>
    <xf numFmtId="165" fontId="2" fillId="0" borderId="2" xfId="0" applyNumberFormat="1" applyFont="1" applyFill="1" applyBorder="1" applyAlignment="1">
      <alignment horizontal="right" vertical="top" wrapText="1"/>
    </xf>
    <xf numFmtId="165" fontId="1" fillId="0" borderId="2" xfId="0" applyNumberFormat="1" applyFont="1" applyFill="1" applyBorder="1" applyAlignment="1">
      <alignment horizontal="right" vertical="top" wrapText="1"/>
    </xf>
    <xf numFmtId="167" fontId="2" fillId="0" borderId="1" xfId="0" applyNumberFormat="1" applyFont="1" applyFill="1" applyBorder="1" applyAlignment="1">
      <alignment/>
    </xf>
    <xf numFmtId="165" fontId="2" fillId="5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165" fontId="1" fillId="0" borderId="2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5" fontId="2" fillId="0" borderId="1" xfId="0" applyNumberFormat="1" applyFont="1" applyFill="1" applyBorder="1" applyAlignment="1">
      <alignment horizontal="right" wrapText="1"/>
    </xf>
    <xf numFmtId="165" fontId="2" fillId="5" borderId="1" xfId="0" applyNumberFormat="1" applyFont="1" applyFill="1" applyBorder="1" applyAlignment="1">
      <alignment horizontal="right" wrapText="1"/>
    </xf>
    <xf numFmtId="165" fontId="2" fillId="0" borderId="2" xfId="0" applyNumberFormat="1" applyFont="1" applyFill="1" applyBorder="1" applyAlignment="1">
      <alignment horizontal="right" wrapText="1"/>
    </xf>
    <xf numFmtId="164" fontId="2" fillId="5" borderId="1" xfId="0" applyFont="1" applyFill="1" applyBorder="1" applyAlignment="1">
      <alignment/>
    </xf>
    <xf numFmtId="164" fontId="1" fillId="0" borderId="4" xfId="0" applyFont="1" applyFill="1" applyBorder="1" applyAlignment="1">
      <alignment/>
    </xf>
    <xf numFmtId="167" fontId="1" fillId="0" borderId="4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C79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6">
      <selection activeCell="F18" sqref="F18"/>
    </sheetView>
  </sheetViews>
  <sheetFormatPr defaultColWidth="8.00390625" defaultRowHeight="12.75"/>
  <cols>
    <col min="1" max="1" width="14.421875" style="1" customWidth="1"/>
    <col min="2" max="2" width="50.00390625" style="1" customWidth="1"/>
    <col min="3" max="3" width="15.28125" style="1" customWidth="1"/>
    <col min="4" max="4" width="16.421875" style="1" customWidth="1"/>
    <col min="5" max="5" width="10.140625" style="1" customWidth="1"/>
    <col min="6" max="6" width="41.7109375" style="1" customWidth="1"/>
    <col min="7" max="7" width="10.421875" style="1" customWidth="1"/>
    <col min="8" max="8" width="11.57421875" style="1" customWidth="1"/>
    <col min="9" max="9" width="11.7109375" style="1" customWidth="1"/>
    <col min="10" max="10" width="9.8515625" style="1" customWidth="1"/>
    <col min="11" max="11" width="9.00390625" style="1" customWidth="1"/>
    <col min="12" max="13" width="11.28125" style="1" customWidth="1"/>
    <col min="14" max="14" width="9.8515625" style="1" customWidth="1"/>
    <col min="15" max="15" width="9.00390625" style="1" customWidth="1"/>
    <col min="16" max="16" width="25.28125" style="1" customWidth="1"/>
    <col min="17" max="17" width="10.8515625" style="1" customWidth="1"/>
    <col min="18" max="248" width="9.00390625" style="1" customWidth="1"/>
    <col min="249" max="16384" width="11.57421875" style="2" customWidth="1"/>
  </cols>
  <sheetData>
    <row r="1" spans="1:10" ht="30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>
        <v>2018</v>
      </c>
      <c r="I1" s="5">
        <v>2019</v>
      </c>
      <c r="J1" s="5">
        <v>2020</v>
      </c>
    </row>
    <row r="2" spans="1:10" s="11" customFormat="1" ht="16.5" customHeight="1">
      <c r="A2" s="6" t="s">
        <v>7</v>
      </c>
      <c r="B2" s="7" t="s">
        <v>8</v>
      </c>
      <c r="C2" s="8">
        <v>3647774.24</v>
      </c>
      <c r="D2" s="8">
        <v>3647774.24</v>
      </c>
      <c r="E2" s="9">
        <f aca="true" t="shared" si="0" ref="E2:E9">D2-C2</f>
        <v>0</v>
      </c>
      <c r="F2" s="10"/>
      <c r="G2" s="10"/>
      <c r="H2" s="10"/>
      <c r="I2" s="7"/>
      <c r="J2" s="7"/>
    </row>
    <row r="3" spans="1:10" ht="15">
      <c r="A3" s="6"/>
      <c r="B3" s="7" t="s">
        <v>9</v>
      </c>
      <c r="C3" s="8">
        <v>197582.9</v>
      </c>
      <c r="D3" s="8">
        <v>197582.9</v>
      </c>
      <c r="E3" s="9">
        <f t="shared" si="0"/>
        <v>0</v>
      </c>
      <c r="F3" s="10"/>
      <c r="G3" s="10"/>
      <c r="H3" s="10"/>
      <c r="I3" s="10"/>
      <c r="J3" s="10"/>
    </row>
    <row r="4" spans="1:10" ht="15">
      <c r="A4" s="6"/>
      <c r="B4" s="12" t="s">
        <v>10</v>
      </c>
      <c r="C4" s="8">
        <v>3845357.14</v>
      </c>
      <c r="D4" s="8">
        <v>3845357.14</v>
      </c>
      <c r="E4" s="9">
        <f t="shared" si="0"/>
        <v>0</v>
      </c>
      <c r="F4" s="10"/>
      <c r="G4" s="10"/>
      <c r="H4" s="10"/>
      <c r="I4" s="10"/>
      <c r="J4" s="10"/>
    </row>
    <row r="5" spans="1:10" ht="15">
      <c r="A5" s="6"/>
      <c r="B5" s="7" t="s">
        <v>11</v>
      </c>
      <c r="C5" s="8">
        <v>967251.44</v>
      </c>
      <c r="D5" s="8">
        <v>967251.44</v>
      </c>
      <c r="E5" s="9">
        <f t="shared" si="0"/>
        <v>0</v>
      </c>
      <c r="F5" s="10"/>
      <c r="G5" s="10"/>
      <c r="H5" s="10"/>
      <c r="I5" s="10"/>
      <c r="J5" s="10"/>
    </row>
    <row r="6" spans="1:10" ht="15">
      <c r="A6" s="6"/>
      <c r="B6" s="7" t="s">
        <v>12</v>
      </c>
      <c r="C6" s="8">
        <f>C5*(2500000/4500000)</f>
        <v>537361.911111111</v>
      </c>
      <c r="D6" s="8">
        <f>D5*(2500000/4500000)</f>
        <v>537361.911111111</v>
      </c>
      <c r="E6" s="9">
        <f t="shared" si="0"/>
        <v>0</v>
      </c>
      <c r="F6" s="10"/>
      <c r="G6" s="10"/>
      <c r="H6" s="10"/>
      <c r="I6" s="10"/>
      <c r="J6" s="10"/>
    </row>
    <row r="7" spans="1:10" ht="15">
      <c r="A7" s="6"/>
      <c r="B7" s="7" t="s">
        <v>13</v>
      </c>
      <c r="C7" s="8">
        <f>C5*(2000000/4500000)</f>
        <v>429889.52888888883</v>
      </c>
      <c r="D7" s="8">
        <f>D5*(2000000/4500000)</f>
        <v>429889.52888888883</v>
      </c>
      <c r="E7" s="9">
        <f t="shared" si="0"/>
        <v>0</v>
      </c>
      <c r="F7" s="10"/>
      <c r="G7" s="10"/>
      <c r="H7" s="10"/>
      <c r="I7" s="10"/>
      <c r="J7" s="10"/>
    </row>
    <row r="8" spans="1:16" ht="66" customHeight="1">
      <c r="A8" s="13" t="s">
        <v>14</v>
      </c>
      <c r="B8" s="13"/>
      <c r="C8" s="14">
        <v>2878105.7</v>
      </c>
      <c r="D8" s="14">
        <v>2878105.7</v>
      </c>
      <c r="E8" s="15">
        <f t="shared" si="0"/>
        <v>0</v>
      </c>
      <c r="F8" s="16" t="s">
        <v>15</v>
      </c>
      <c r="G8" s="17"/>
      <c r="H8" s="18">
        <v>1017439.32</v>
      </c>
      <c r="I8" s="18">
        <v>1418928.91</v>
      </c>
      <c r="J8" s="18">
        <v>441737.47272727266</v>
      </c>
      <c r="L8" s="19"/>
      <c r="M8" s="19"/>
      <c r="N8" s="19"/>
      <c r="P8" s="20"/>
    </row>
    <row r="9" spans="1:16" s="27" customFormat="1" ht="15.75" customHeight="1">
      <c r="A9" s="21" t="s">
        <v>16</v>
      </c>
      <c r="B9" s="12" t="s">
        <v>17</v>
      </c>
      <c r="C9" s="22">
        <v>61294.12</v>
      </c>
      <c r="D9" s="22">
        <v>51334.04</v>
      </c>
      <c r="E9" s="23">
        <f t="shared" si="0"/>
        <v>-9960.080000000002</v>
      </c>
      <c r="F9" s="24" t="s">
        <v>18</v>
      </c>
      <c r="G9" s="10"/>
      <c r="H9" s="25"/>
      <c r="I9" s="26">
        <v>50574.51</v>
      </c>
      <c r="J9" s="26">
        <v>759.53</v>
      </c>
      <c r="P9" s="20"/>
    </row>
    <row r="10" spans="1:16" ht="15">
      <c r="A10" s="21"/>
      <c r="B10" s="7" t="s">
        <v>19</v>
      </c>
      <c r="C10" s="28"/>
      <c r="D10" s="28"/>
      <c r="E10" s="9"/>
      <c r="F10" s="24"/>
      <c r="G10" s="10"/>
      <c r="H10" s="10"/>
      <c r="I10" s="10"/>
      <c r="J10" s="10"/>
      <c r="L10" s="19"/>
      <c r="P10" s="20"/>
    </row>
    <row r="11" spans="1:17" ht="15">
      <c r="A11" s="21"/>
      <c r="B11" s="7" t="s">
        <v>20</v>
      </c>
      <c r="C11" s="8">
        <v>5200.25</v>
      </c>
      <c r="D11" s="8">
        <v>5200.25</v>
      </c>
      <c r="E11" s="9">
        <f aca="true" t="shared" si="1" ref="E11:E33">D11-C11</f>
        <v>0</v>
      </c>
      <c r="F11" s="24" t="s">
        <v>21</v>
      </c>
      <c r="G11" s="25">
        <v>5200.25</v>
      </c>
      <c r="H11" s="25"/>
      <c r="I11" s="25"/>
      <c r="J11" s="10"/>
      <c r="L11" s="19"/>
      <c r="P11" s="20"/>
      <c r="Q11" s="20"/>
    </row>
    <row r="12" spans="1:16" ht="15">
      <c r="A12" s="21"/>
      <c r="B12" s="7" t="s">
        <v>22</v>
      </c>
      <c r="C12" s="8">
        <v>756.4</v>
      </c>
      <c r="D12" s="8">
        <v>756.4</v>
      </c>
      <c r="E12" s="9">
        <f t="shared" si="1"/>
        <v>0</v>
      </c>
      <c r="F12" s="24" t="s">
        <v>23</v>
      </c>
      <c r="G12" s="25">
        <v>756.4</v>
      </c>
      <c r="H12" s="25"/>
      <c r="I12" s="25"/>
      <c r="J12" s="10"/>
      <c r="L12" s="19"/>
      <c r="P12" s="20"/>
    </row>
    <row r="13" spans="1:16" ht="15">
      <c r="A13" s="21"/>
      <c r="B13" s="7" t="s">
        <v>24</v>
      </c>
      <c r="C13" s="8">
        <v>2037.4</v>
      </c>
      <c r="D13" s="8">
        <v>2037.4</v>
      </c>
      <c r="E13" s="9">
        <f t="shared" si="1"/>
        <v>0</v>
      </c>
      <c r="F13" s="24" t="s">
        <v>25</v>
      </c>
      <c r="G13" s="25">
        <v>2037.4</v>
      </c>
      <c r="H13" s="25"/>
      <c r="I13" s="25"/>
      <c r="J13" s="10"/>
      <c r="P13" s="20"/>
    </row>
    <row r="14" spans="1:16" ht="15">
      <c r="A14" s="21"/>
      <c r="B14" s="7" t="s">
        <v>26</v>
      </c>
      <c r="C14" s="8">
        <v>4005.54</v>
      </c>
      <c r="D14" s="8">
        <v>4005.54</v>
      </c>
      <c r="E14" s="9">
        <f t="shared" si="1"/>
        <v>0</v>
      </c>
      <c r="F14" s="24" t="s">
        <v>27</v>
      </c>
      <c r="G14" s="25">
        <v>4005.54</v>
      </c>
      <c r="H14" s="25"/>
      <c r="I14" s="25"/>
      <c r="J14" s="10"/>
      <c r="P14" s="20"/>
    </row>
    <row r="15" spans="1:16" ht="15">
      <c r="A15" s="21"/>
      <c r="B15" s="7" t="s">
        <v>28</v>
      </c>
      <c r="C15" s="8">
        <v>50688.56</v>
      </c>
      <c r="D15" s="8">
        <v>50688.56</v>
      </c>
      <c r="E15" s="9">
        <f t="shared" si="1"/>
        <v>0</v>
      </c>
      <c r="F15" s="24" t="s">
        <v>29</v>
      </c>
      <c r="G15" s="25">
        <v>50688.56</v>
      </c>
      <c r="H15" s="25"/>
      <c r="I15" s="25"/>
      <c r="J15" s="10"/>
      <c r="P15" s="19"/>
    </row>
    <row r="16" spans="1:16" ht="30">
      <c r="A16" s="21"/>
      <c r="B16" s="7" t="s">
        <v>30</v>
      </c>
      <c r="C16" s="8">
        <f>19808.17-12.44</f>
        <v>19795.73</v>
      </c>
      <c r="D16" s="8">
        <f>19808.17-12.44</f>
        <v>19795.73</v>
      </c>
      <c r="E16" s="9">
        <f t="shared" si="1"/>
        <v>0</v>
      </c>
      <c r="F16" s="29" t="s">
        <v>31</v>
      </c>
      <c r="G16" s="25">
        <v>19034.35</v>
      </c>
      <c r="H16" s="25">
        <v>761.38</v>
      </c>
      <c r="I16" s="25"/>
      <c r="J16" s="10"/>
      <c r="K16" s="1" t="s">
        <v>32</v>
      </c>
      <c r="P16" s="19"/>
    </row>
    <row r="17" spans="1:16" ht="34.5">
      <c r="A17" s="21"/>
      <c r="B17" s="7" t="s">
        <v>33</v>
      </c>
      <c r="C17" s="8">
        <v>35287.46</v>
      </c>
      <c r="D17" s="8">
        <v>35287.46</v>
      </c>
      <c r="E17" s="9">
        <f t="shared" si="1"/>
        <v>0</v>
      </c>
      <c r="F17" s="29" t="s">
        <v>34</v>
      </c>
      <c r="G17" s="25"/>
      <c r="H17" s="25">
        <v>3528.74</v>
      </c>
      <c r="I17" s="25">
        <v>21172.48</v>
      </c>
      <c r="J17" s="25">
        <v>10586.24</v>
      </c>
      <c r="P17" s="19"/>
    </row>
    <row r="18" spans="1:16" ht="28.5">
      <c r="A18" s="21"/>
      <c r="B18" s="12" t="s">
        <v>35</v>
      </c>
      <c r="C18" s="30">
        <v>0</v>
      </c>
      <c r="D18" s="30">
        <v>9960.08</v>
      </c>
      <c r="E18" s="23">
        <f t="shared" si="1"/>
        <v>9960.08</v>
      </c>
      <c r="F18" s="31" t="s">
        <v>36</v>
      </c>
      <c r="G18" s="32"/>
      <c r="H18" s="32"/>
      <c r="I18" s="26">
        <f>D18*0.2</f>
        <v>1992.016</v>
      </c>
      <c r="J18" s="26">
        <f>D18*0.8</f>
        <v>7968.064</v>
      </c>
      <c r="P18" s="19"/>
    </row>
    <row r="19" spans="1:10" ht="15">
      <c r="A19" s="21"/>
      <c r="B19" s="7" t="s">
        <v>37</v>
      </c>
      <c r="C19" s="8">
        <v>22410.96</v>
      </c>
      <c r="D19" s="8">
        <v>22410.96</v>
      </c>
      <c r="E19" s="9">
        <f t="shared" si="1"/>
        <v>0</v>
      </c>
      <c r="F19" s="24" t="s">
        <v>38</v>
      </c>
      <c r="G19" s="25">
        <v>22410.96</v>
      </c>
      <c r="H19" s="25"/>
      <c r="I19" s="25"/>
      <c r="J19" s="10"/>
    </row>
    <row r="20" spans="1:15" s="27" customFormat="1" ht="30">
      <c r="A20" s="21"/>
      <c r="B20" s="7" t="s">
        <v>39</v>
      </c>
      <c r="C20" s="8">
        <v>0</v>
      </c>
      <c r="D20" s="8">
        <v>0</v>
      </c>
      <c r="E20" s="9">
        <f t="shared" si="1"/>
        <v>0</v>
      </c>
      <c r="F20" s="29"/>
      <c r="G20" s="25"/>
      <c r="H20" s="25"/>
      <c r="I20" s="25"/>
      <c r="J20" s="25"/>
      <c r="M20" s="33"/>
      <c r="N20" s="33"/>
      <c r="O20" s="33"/>
    </row>
    <row r="21" spans="1:10" s="27" customFormat="1" ht="30">
      <c r="A21" s="21"/>
      <c r="B21" s="7" t="s">
        <v>40</v>
      </c>
      <c r="C21" s="8">
        <v>20300.8</v>
      </c>
      <c r="D21" s="8">
        <v>20300.8</v>
      </c>
      <c r="E21" s="9">
        <f t="shared" si="1"/>
        <v>0</v>
      </c>
      <c r="F21" s="29" t="s">
        <v>41</v>
      </c>
      <c r="G21" s="25"/>
      <c r="H21" s="25">
        <v>7008.42</v>
      </c>
      <c r="I21" s="25">
        <v>13292.38</v>
      </c>
      <c r="J21" s="25"/>
    </row>
    <row r="22" spans="1:12" s="27" customFormat="1" ht="23.25">
      <c r="A22" s="21"/>
      <c r="B22" s="7" t="s">
        <v>42</v>
      </c>
      <c r="C22" s="8">
        <v>21506.16</v>
      </c>
      <c r="D22" s="8">
        <v>21506.16</v>
      </c>
      <c r="E22" s="9">
        <f t="shared" si="1"/>
        <v>0</v>
      </c>
      <c r="F22" s="29" t="s">
        <v>43</v>
      </c>
      <c r="G22" s="25"/>
      <c r="H22" s="25">
        <v>8602.46</v>
      </c>
      <c r="I22" s="25">
        <v>8602.46</v>
      </c>
      <c r="J22" s="25">
        <v>4301.24</v>
      </c>
      <c r="L22" s="33"/>
    </row>
    <row r="23" spans="1:10" s="27" customFormat="1" ht="23.25">
      <c r="A23" s="21"/>
      <c r="B23" s="7" t="s">
        <v>44</v>
      </c>
      <c r="C23" s="8">
        <v>23472.8</v>
      </c>
      <c r="D23" s="8">
        <v>23472.8</v>
      </c>
      <c r="E23" s="9">
        <f t="shared" si="1"/>
        <v>0</v>
      </c>
      <c r="F23" s="34" t="s">
        <v>45</v>
      </c>
      <c r="G23" s="1"/>
      <c r="H23" s="35">
        <v>9389.12</v>
      </c>
      <c r="I23" s="25">
        <v>9389.12</v>
      </c>
      <c r="J23" s="25">
        <v>4694.56</v>
      </c>
    </row>
    <row r="24" spans="1:10" s="27" customFormat="1" ht="34.5">
      <c r="A24" s="21"/>
      <c r="B24" s="7" t="s">
        <v>46</v>
      </c>
      <c r="C24" s="8">
        <v>98550.8</v>
      </c>
      <c r="D24" s="8">
        <v>98550.8</v>
      </c>
      <c r="E24" s="9">
        <f t="shared" si="1"/>
        <v>0</v>
      </c>
      <c r="F24" s="29" t="s">
        <v>47</v>
      </c>
      <c r="G24" s="10"/>
      <c r="H24" s="25"/>
      <c r="I24" s="25">
        <v>89280.7</v>
      </c>
      <c r="J24" s="25">
        <v>9270.1</v>
      </c>
    </row>
    <row r="25" spans="1:10" s="27" customFormat="1" ht="23.25">
      <c r="A25" s="21"/>
      <c r="B25" s="7" t="s">
        <v>48</v>
      </c>
      <c r="C25" s="8">
        <f>453571.34-13830.56</f>
        <v>439740.78</v>
      </c>
      <c r="D25" s="8">
        <f>453571.34-13830.56</f>
        <v>439740.78</v>
      </c>
      <c r="E25" s="9">
        <f t="shared" si="1"/>
        <v>0</v>
      </c>
      <c r="F25" s="29" t="s">
        <v>49</v>
      </c>
      <c r="G25" s="25"/>
      <c r="H25" s="25"/>
      <c r="I25" s="36">
        <v>439740.78</v>
      </c>
      <c r="J25" s="10"/>
    </row>
    <row r="26" spans="1:10" s="27" customFormat="1" ht="30">
      <c r="A26" s="21"/>
      <c r="B26" s="7" t="s">
        <v>50</v>
      </c>
      <c r="C26" s="8">
        <v>34892</v>
      </c>
      <c r="D26" s="8">
        <v>34892</v>
      </c>
      <c r="E26" s="9">
        <f t="shared" si="1"/>
        <v>0</v>
      </c>
      <c r="F26" s="24" t="s">
        <v>51</v>
      </c>
      <c r="G26" s="25"/>
      <c r="H26" s="25"/>
      <c r="I26" s="25">
        <v>34892</v>
      </c>
      <c r="J26" s="10"/>
    </row>
    <row r="27" spans="1:10" ht="15">
      <c r="A27" s="21"/>
      <c r="B27" s="7" t="s">
        <v>52</v>
      </c>
      <c r="C27" s="8">
        <v>44358.35</v>
      </c>
      <c r="D27" s="8">
        <v>44358.35</v>
      </c>
      <c r="E27" s="9">
        <f t="shared" si="1"/>
        <v>0</v>
      </c>
      <c r="F27" s="24" t="s">
        <v>53</v>
      </c>
      <c r="G27" s="25"/>
      <c r="H27" s="35">
        <v>44358.35</v>
      </c>
      <c r="I27" s="35"/>
      <c r="J27" s="37"/>
    </row>
    <row r="28" spans="1:10" ht="15">
      <c r="A28" s="21"/>
      <c r="B28" s="7" t="s">
        <v>54</v>
      </c>
      <c r="C28" s="8">
        <v>76907.14</v>
      </c>
      <c r="D28" s="8">
        <v>76907.14</v>
      </c>
      <c r="E28" s="9">
        <f t="shared" si="1"/>
        <v>0</v>
      </c>
      <c r="F28" s="24" t="s">
        <v>55</v>
      </c>
      <c r="G28" s="25"/>
      <c r="H28" s="10"/>
      <c r="I28" s="10"/>
      <c r="J28" s="25">
        <v>76907.14</v>
      </c>
    </row>
    <row r="29" spans="1:14" ht="79.5">
      <c r="A29" s="21"/>
      <c r="B29" s="7" t="s">
        <v>56</v>
      </c>
      <c r="C29" s="8">
        <v>287810.57</v>
      </c>
      <c r="D29" s="8">
        <v>287810.57</v>
      </c>
      <c r="E29" s="9">
        <f t="shared" si="1"/>
        <v>0</v>
      </c>
      <c r="F29" s="38" t="s">
        <v>57</v>
      </c>
      <c r="G29" s="25"/>
      <c r="H29" s="25">
        <f>H8*0.1</f>
        <v>101743.932</v>
      </c>
      <c r="I29" s="25">
        <f>I8*0.1</f>
        <v>141892.891</v>
      </c>
      <c r="J29" s="25">
        <f>J8*0.1</f>
        <v>44173.74727272727</v>
      </c>
      <c r="N29" s="19"/>
    </row>
    <row r="30" spans="1:10" ht="15.75" customHeight="1">
      <c r="A30" s="39" t="s">
        <v>58</v>
      </c>
      <c r="B30" s="39"/>
      <c r="C30" s="14">
        <f>SUM(C9:C29)</f>
        <v>1249015.82</v>
      </c>
      <c r="D30" s="14">
        <f>SUM(D9:D29)</f>
        <v>1249015.82</v>
      </c>
      <c r="E30" s="15">
        <f t="shared" si="1"/>
        <v>0</v>
      </c>
      <c r="F30" s="17"/>
      <c r="G30" s="17"/>
      <c r="H30" s="17"/>
      <c r="I30" s="17"/>
      <c r="J30" s="17"/>
    </row>
    <row r="31" spans="1:12" ht="15.75" customHeight="1">
      <c r="A31" s="40" t="s">
        <v>59</v>
      </c>
      <c r="B31" s="40"/>
      <c r="C31" s="41">
        <f>C30+C8</f>
        <v>4127121.5200000005</v>
      </c>
      <c r="D31" s="41">
        <f>D30+D8</f>
        <v>4127121.5200000005</v>
      </c>
      <c r="E31" s="42">
        <f t="shared" si="1"/>
        <v>0</v>
      </c>
      <c r="F31" s="43"/>
      <c r="G31" s="44">
        <f>SUM(G2:G30)</f>
        <v>104133.45999999999</v>
      </c>
      <c r="H31" s="44">
        <f>SUM(H2:H30)</f>
        <v>1192831.722</v>
      </c>
      <c r="I31" s="44">
        <f>SUM(I2:I30)</f>
        <v>2229758.247</v>
      </c>
      <c r="J31" s="44">
        <f>SUM(J2:J30)</f>
        <v>600398.0939999999</v>
      </c>
      <c r="L31" s="45"/>
    </row>
    <row r="32" spans="1:12" ht="30">
      <c r="A32" s="46"/>
      <c r="B32" s="7" t="s">
        <v>60</v>
      </c>
      <c r="C32" s="8">
        <f>C7*1.1</f>
        <v>472878.4817777778</v>
      </c>
      <c r="D32" s="8">
        <f>D7*1.1</f>
        <v>472878.4817777778</v>
      </c>
      <c r="E32" s="9">
        <f t="shared" si="1"/>
        <v>0</v>
      </c>
      <c r="F32" s="10"/>
      <c r="G32" s="10"/>
      <c r="H32" s="10"/>
      <c r="I32" s="10"/>
      <c r="J32" s="10"/>
      <c r="L32" s="19"/>
    </row>
    <row r="33" spans="1:10" ht="15" customHeight="1">
      <c r="A33" s="3" t="s">
        <v>61</v>
      </c>
      <c r="B33" s="3"/>
      <c r="C33" s="30">
        <f>C31+C32</f>
        <v>4600000.001777778</v>
      </c>
      <c r="D33" s="30">
        <f>D31+D32</f>
        <v>4600000.001777778</v>
      </c>
      <c r="E33" s="9">
        <f t="shared" si="1"/>
        <v>0</v>
      </c>
      <c r="F33" s="10"/>
      <c r="G33" s="32"/>
      <c r="H33" s="25"/>
      <c r="I33" s="25"/>
      <c r="J33" s="10"/>
    </row>
    <row r="34" spans="9:12" ht="15">
      <c r="I34" s="47">
        <f>I25+I9+I18</f>
        <v>492307.30600000004</v>
      </c>
      <c r="J34" s="47">
        <f>J25+J9+J18</f>
        <v>8727.594000000001</v>
      </c>
      <c r="L34" s="19"/>
    </row>
    <row r="35" spans="2:7" ht="15">
      <c r="B35" s="48" t="s">
        <v>62</v>
      </c>
      <c r="C35" s="49"/>
      <c r="D35" s="48"/>
      <c r="E35" s="48"/>
      <c r="F35" s="48">
        <v>2019</v>
      </c>
      <c r="G35" s="48">
        <v>2020</v>
      </c>
    </row>
    <row r="36" spans="2:7" ht="15">
      <c r="B36" s="10" t="s">
        <v>63</v>
      </c>
      <c r="C36" s="10"/>
      <c r="D36" s="10"/>
      <c r="E36" s="10"/>
      <c r="F36" s="10">
        <f>805.44+12.44</f>
        <v>817.8800000000001</v>
      </c>
      <c r="G36" s="5"/>
    </row>
    <row r="37" spans="2:7" ht="15">
      <c r="B37" s="10" t="s">
        <v>64</v>
      </c>
      <c r="C37" s="10"/>
      <c r="D37" s="10"/>
      <c r="E37" s="10"/>
      <c r="F37" s="50">
        <v>34293.47</v>
      </c>
      <c r="G37" s="5"/>
    </row>
    <row r="38" spans="2:7" ht="15">
      <c r="B38" s="5" t="s">
        <v>65</v>
      </c>
      <c r="C38" s="10"/>
      <c r="D38" s="10"/>
      <c r="E38" s="10"/>
      <c r="F38" s="51">
        <v>17455.18</v>
      </c>
      <c r="G38" s="5"/>
    </row>
    <row r="39" spans="2:7" ht="15">
      <c r="B39" s="10" t="s">
        <v>66</v>
      </c>
      <c r="C39" s="10"/>
      <c r="D39" s="10"/>
      <c r="E39" s="10"/>
      <c r="F39" s="50">
        <v>30426.95</v>
      </c>
      <c r="G39" s="50"/>
    </row>
    <row r="40" spans="2:7" ht="15">
      <c r="B40" s="10" t="s">
        <v>67</v>
      </c>
      <c r="C40" s="10"/>
      <c r="D40" s="10"/>
      <c r="E40" s="10"/>
      <c r="F40" s="50">
        <f>409313.83</f>
        <v>409313.83</v>
      </c>
      <c r="G40" s="10"/>
    </row>
    <row r="41" spans="2:7" ht="15">
      <c r="B41" s="5" t="s">
        <v>18</v>
      </c>
      <c r="C41" s="10"/>
      <c r="D41" s="10"/>
      <c r="E41" s="10"/>
      <c r="F41" s="52"/>
      <c r="G41" s="51">
        <v>8727.59</v>
      </c>
    </row>
    <row r="42" spans="6:10" ht="15">
      <c r="F42" s="53">
        <f>SUM(F36:F41)</f>
        <v>492307.31000000006</v>
      </c>
      <c r="G42" s="53">
        <f>SUM(G37:G41)</f>
        <v>8727.59</v>
      </c>
      <c r="H42" s="19"/>
      <c r="I42" s="19"/>
      <c r="J42" s="19"/>
    </row>
  </sheetData>
  <sheetProtection selectLockedCells="1" selectUnlockedCells="1"/>
  <mergeCells count="6">
    <mergeCell ref="A2:A7"/>
    <mergeCell ref="A8:B8"/>
    <mergeCell ref="A9:A29"/>
    <mergeCell ref="A30:B30"/>
    <mergeCell ref="A31:B31"/>
    <mergeCell ref="A33:B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4">
      <selection activeCell="L20" sqref="L20"/>
    </sheetView>
  </sheetViews>
  <sheetFormatPr defaultColWidth="8.00390625" defaultRowHeight="12.75"/>
  <cols>
    <col min="1" max="1" width="23.8515625" style="1" customWidth="1"/>
    <col min="2" max="2" width="46.8515625" style="1" customWidth="1"/>
    <col min="3" max="3" width="16.8515625" style="1" hidden="1" customWidth="1"/>
    <col min="4" max="4" width="16.421875" style="1" customWidth="1"/>
    <col min="5" max="5" width="15.00390625" style="1" hidden="1" customWidth="1"/>
    <col min="6" max="6" width="33.140625" style="1" customWidth="1"/>
    <col min="7" max="7" width="10.421875" style="1" customWidth="1"/>
    <col min="8" max="8" width="17.28125" style="1" customWidth="1"/>
    <col min="9" max="9" width="11.7109375" style="1" customWidth="1"/>
    <col min="10" max="10" width="9.8515625" style="1" customWidth="1"/>
    <col min="11" max="11" width="9.00390625" style="1" customWidth="1"/>
    <col min="12" max="12" width="11.28125" style="1" customWidth="1"/>
    <col min="13" max="248" width="9.00390625" style="1" customWidth="1"/>
    <col min="249" max="16384" width="11.57421875" style="2" customWidth="1"/>
  </cols>
  <sheetData>
    <row r="1" spans="1:10" ht="30">
      <c r="A1" s="3" t="s">
        <v>0</v>
      </c>
      <c r="B1" s="3" t="s">
        <v>1</v>
      </c>
      <c r="C1" s="3" t="s">
        <v>68</v>
      </c>
      <c r="D1" s="3" t="s">
        <v>3</v>
      </c>
      <c r="E1" s="4" t="s">
        <v>4</v>
      </c>
      <c r="F1" s="54" t="s">
        <v>5</v>
      </c>
      <c r="G1" s="54" t="s">
        <v>6</v>
      </c>
      <c r="H1" s="54">
        <v>2018</v>
      </c>
      <c r="I1" s="54">
        <v>2019</v>
      </c>
      <c r="J1" s="54">
        <v>2020</v>
      </c>
    </row>
    <row r="2" spans="1:10" s="11" customFormat="1" ht="16.5" customHeight="1">
      <c r="A2" s="55" t="s">
        <v>7</v>
      </c>
      <c r="B2" s="7" t="s">
        <v>8</v>
      </c>
      <c r="C2" s="8">
        <v>3647774.24</v>
      </c>
      <c r="D2" s="8">
        <v>3647774.24</v>
      </c>
      <c r="E2" s="56"/>
      <c r="F2" s="10"/>
      <c r="G2" s="10"/>
      <c r="H2" s="10"/>
      <c r="I2" s="7"/>
      <c r="J2" s="7"/>
    </row>
    <row r="3" spans="1:10" ht="15">
      <c r="A3" s="55"/>
      <c r="B3" s="7" t="s">
        <v>9</v>
      </c>
      <c r="C3" s="8">
        <v>197582.9</v>
      </c>
      <c r="D3" s="8">
        <v>197582.9</v>
      </c>
      <c r="E3" s="56"/>
      <c r="F3" s="10"/>
      <c r="G3" s="10"/>
      <c r="H3" s="10"/>
      <c r="I3" s="10"/>
      <c r="J3" s="10"/>
    </row>
    <row r="4" spans="1:10" ht="15">
      <c r="A4" s="55"/>
      <c r="B4" s="12" t="s">
        <v>10</v>
      </c>
      <c r="C4" s="8">
        <v>3845357.14</v>
      </c>
      <c r="D4" s="8">
        <v>3845357.14</v>
      </c>
      <c r="E4" s="56"/>
      <c r="F4" s="10"/>
      <c r="G4" s="10"/>
      <c r="H4" s="10"/>
      <c r="I4" s="10"/>
      <c r="J4" s="10"/>
    </row>
    <row r="5" spans="1:10" ht="15">
      <c r="A5" s="55"/>
      <c r="B5" s="7" t="s">
        <v>11</v>
      </c>
      <c r="C5" s="8">
        <v>967251.44</v>
      </c>
      <c r="D5" s="8">
        <v>967251.44</v>
      </c>
      <c r="E5" s="56"/>
      <c r="F5" s="10"/>
      <c r="G5" s="10"/>
      <c r="H5" s="10"/>
      <c r="I5" s="10"/>
      <c r="J5" s="10"/>
    </row>
    <row r="6" spans="1:10" ht="15">
      <c r="A6" s="55"/>
      <c r="B6" s="7" t="s">
        <v>12</v>
      </c>
      <c r="C6" s="8">
        <f>C5*(2500000/4500000)</f>
        <v>537361.911111111</v>
      </c>
      <c r="D6" s="8">
        <f>D5*(2500000/4500000)</f>
        <v>537361.911111111</v>
      </c>
      <c r="E6" s="56"/>
      <c r="F6" s="10"/>
      <c r="G6" s="10"/>
      <c r="H6" s="10"/>
      <c r="I6" s="10"/>
      <c r="J6" s="10"/>
    </row>
    <row r="7" spans="1:10" ht="15">
      <c r="A7" s="55"/>
      <c r="B7" s="7" t="s">
        <v>13</v>
      </c>
      <c r="C7" s="8">
        <f>C5*(2000000/4500000)</f>
        <v>429889.52888888883</v>
      </c>
      <c r="D7" s="8">
        <f>D5*(2000000/4500000)</f>
        <v>429889.52888888883</v>
      </c>
      <c r="E7" s="56"/>
      <c r="F7" s="10"/>
      <c r="G7" s="10"/>
      <c r="H7" s="10"/>
      <c r="I7" s="10"/>
      <c r="J7" s="10"/>
    </row>
    <row r="8" spans="1:12" ht="150" customHeight="1">
      <c r="A8" s="57" t="s">
        <v>14</v>
      </c>
      <c r="B8" s="57"/>
      <c r="C8" s="30">
        <v>2878105.7</v>
      </c>
      <c r="D8" s="30">
        <v>2878105.7</v>
      </c>
      <c r="E8" s="58"/>
      <c r="F8" s="59" t="s">
        <v>69</v>
      </c>
      <c r="G8" s="10"/>
      <c r="H8" s="25">
        <v>1500038.9454545453</v>
      </c>
      <c r="I8" s="25">
        <v>936329.2818181817</v>
      </c>
      <c r="J8" s="25">
        <v>441737.47272727266</v>
      </c>
      <c r="L8" s="19"/>
    </row>
    <row r="9" spans="1:10" s="27" customFormat="1" ht="12.75" customHeight="1">
      <c r="A9" s="21" t="s">
        <v>16</v>
      </c>
      <c r="B9" s="12" t="s">
        <v>17</v>
      </c>
      <c r="C9" s="60">
        <v>15108</v>
      </c>
      <c r="D9" s="60">
        <v>0</v>
      </c>
      <c r="E9" s="61">
        <f>-C9</f>
        <v>-15108</v>
      </c>
      <c r="F9" s="5"/>
      <c r="G9" s="5"/>
      <c r="H9" s="25"/>
      <c r="I9" s="5"/>
      <c r="J9" s="5"/>
    </row>
    <row r="10" spans="1:10" ht="15">
      <c r="A10" s="21"/>
      <c r="B10" s="7" t="s">
        <v>19</v>
      </c>
      <c r="C10" s="28"/>
      <c r="D10" s="28"/>
      <c r="E10" s="62"/>
      <c r="F10" s="10"/>
      <c r="G10" s="10"/>
      <c r="H10" s="10"/>
      <c r="I10" s="10"/>
      <c r="J10" s="10"/>
    </row>
    <row r="11" spans="1:12" ht="30">
      <c r="A11" s="21"/>
      <c r="B11" s="7" t="s">
        <v>20</v>
      </c>
      <c r="C11" s="8">
        <v>5200.25</v>
      </c>
      <c r="D11" s="8">
        <v>5200.25</v>
      </c>
      <c r="E11" s="56"/>
      <c r="F11" s="10" t="s">
        <v>21</v>
      </c>
      <c r="G11" s="25">
        <v>5200.25</v>
      </c>
      <c r="H11" s="25"/>
      <c r="I11" s="25"/>
      <c r="J11" s="10"/>
      <c r="L11" s="19"/>
    </row>
    <row r="12" spans="1:12" ht="30">
      <c r="A12" s="21"/>
      <c r="B12" s="7" t="s">
        <v>22</v>
      </c>
      <c r="C12" s="8">
        <v>756.4</v>
      </c>
      <c r="D12" s="8">
        <v>756.4</v>
      </c>
      <c r="E12" s="56"/>
      <c r="F12" s="10" t="s">
        <v>23</v>
      </c>
      <c r="G12" s="25">
        <v>756.4</v>
      </c>
      <c r="H12" s="25"/>
      <c r="I12" s="25"/>
      <c r="J12" s="10"/>
      <c r="L12" s="19"/>
    </row>
    <row r="13" spans="1:10" ht="15">
      <c r="A13" s="21"/>
      <c r="B13" s="7" t="s">
        <v>24</v>
      </c>
      <c r="C13" s="8">
        <v>2037.4</v>
      </c>
      <c r="D13" s="8">
        <v>2037.4</v>
      </c>
      <c r="E13" s="56"/>
      <c r="F13" s="10" t="s">
        <v>25</v>
      </c>
      <c r="G13" s="25">
        <v>2037.4</v>
      </c>
      <c r="H13" s="25"/>
      <c r="I13" s="25"/>
      <c r="J13" s="10"/>
    </row>
    <row r="14" spans="1:10" ht="15">
      <c r="A14" s="21"/>
      <c r="B14" s="7" t="s">
        <v>26</v>
      </c>
      <c r="C14" s="8">
        <v>4005.54</v>
      </c>
      <c r="D14" s="8">
        <v>4005.54</v>
      </c>
      <c r="E14" s="56"/>
      <c r="F14" s="10" t="s">
        <v>27</v>
      </c>
      <c r="G14" s="25">
        <v>4005.54</v>
      </c>
      <c r="H14" s="25"/>
      <c r="I14" s="25"/>
      <c r="J14" s="10"/>
    </row>
    <row r="15" spans="1:10" ht="15">
      <c r="A15" s="21"/>
      <c r="B15" s="7" t="s">
        <v>28</v>
      </c>
      <c r="C15" s="8">
        <v>50688.56</v>
      </c>
      <c r="D15" s="8">
        <v>50688.56</v>
      </c>
      <c r="E15" s="56"/>
      <c r="F15" s="10" t="s">
        <v>29</v>
      </c>
      <c r="G15" s="25">
        <v>50688.56</v>
      </c>
      <c r="H15" s="25"/>
      <c r="I15" s="25"/>
      <c r="J15" s="10"/>
    </row>
    <row r="16" spans="1:11" ht="45">
      <c r="A16" s="21"/>
      <c r="B16" s="7" t="s">
        <v>70</v>
      </c>
      <c r="C16" s="8">
        <v>19808.17</v>
      </c>
      <c r="D16" s="8">
        <v>19808.17</v>
      </c>
      <c r="E16" s="56"/>
      <c r="F16" s="7" t="s">
        <v>31</v>
      </c>
      <c r="G16" s="25">
        <v>19034.35</v>
      </c>
      <c r="H16" s="25">
        <v>773.82</v>
      </c>
      <c r="I16" s="25"/>
      <c r="J16" s="10"/>
      <c r="K16" s="1" t="s">
        <v>71</v>
      </c>
    </row>
    <row r="17" spans="1:10" ht="45">
      <c r="A17" s="21"/>
      <c r="B17" s="12" t="s">
        <v>72</v>
      </c>
      <c r="C17" s="8">
        <v>96569.14</v>
      </c>
      <c r="D17" s="8">
        <v>96569.14</v>
      </c>
      <c r="E17" s="56"/>
      <c r="F17" s="7" t="s">
        <v>73</v>
      </c>
      <c r="G17" s="25"/>
      <c r="H17" s="25">
        <v>38627.65</v>
      </c>
      <c r="I17" s="25">
        <v>38627.66</v>
      </c>
      <c r="J17" s="63">
        <v>19313.828</v>
      </c>
    </row>
    <row r="18" spans="1:10" ht="30">
      <c r="A18" s="21"/>
      <c r="B18" s="7" t="s">
        <v>74</v>
      </c>
      <c r="C18" s="8">
        <v>22410.96</v>
      </c>
      <c r="D18" s="8">
        <v>22410.96</v>
      </c>
      <c r="E18" s="56"/>
      <c r="F18" s="10" t="s">
        <v>38</v>
      </c>
      <c r="G18" s="25">
        <v>22410.96</v>
      </c>
      <c r="H18" s="25"/>
      <c r="I18" s="25"/>
      <c r="J18" s="10"/>
    </row>
    <row r="19" spans="1:10" s="27" customFormat="1" ht="30">
      <c r="A19" s="21"/>
      <c r="B19" s="12" t="s">
        <v>39</v>
      </c>
      <c r="C19" s="30">
        <v>34892</v>
      </c>
      <c r="D19" s="64">
        <v>84720.24</v>
      </c>
      <c r="E19" s="58">
        <f>D19-C19</f>
        <v>49828.240000000005</v>
      </c>
      <c r="F19" s="59" t="s">
        <v>75</v>
      </c>
      <c r="G19" s="25"/>
      <c r="H19" s="63"/>
      <c r="I19" s="63">
        <f>88742.52-13292.38</f>
        <v>75450.14</v>
      </c>
      <c r="J19" s="63">
        <v>9270.1</v>
      </c>
    </row>
    <row r="20" spans="1:10" s="27" customFormat="1" ht="45">
      <c r="A20" s="21"/>
      <c r="B20" s="31" t="s">
        <v>76</v>
      </c>
      <c r="C20" s="30"/>
      <c r="D20" s="65">
        <v>20300.8</v>
      </c>
      <c r="E20" s="66"/>
      <c r="F20" s="31" t="s">
        <v>41</v>
      </c>
      <c r="G20" s="67"/>
      <c r="H20" s="67">
        <v>7008.42</v>
      </c>
      <c r="I20" s="67">
        <v>13292.38</v>
      </c>
      <c r="J20" s="63"/>
    </row>
    <row r="21" spans="1:12" s="27" customFormat="1" ht="60">
      <c r="A21" s="21"/>
      <c r="B21" s="31" t="s">
        <v>77</v>
      </c>
      <c r="C21" s="65"/>
      <c r="D21" s="65">
        <v>21506.16</v>
      </c>
      <c r="E21" s="66"/>
      <c r="F21" s="31" t="s">
        <v>43</v>
      </c>
      <c r="G21" s="67"/>
      <c r="H21" s="67">
        <v>8602.46</v>
      </c>
      <c r="I21" s="67">
        <v>8602.46</v>
      </c>
      <c r="J21" s="67">
        <v>4301.24</v>
      </c>
      <c r="L21" s="33"/>
    </row>
    <row r="22" spans="1:10" s="27" customFormat="1" ht="60">
      <c r="A22" s="21"/>
      <c r="B22" s="31" t="s">
        <v>78</v>
      </c>
      <c r="C22" s="65">
        <v>0</v>
      </c>
      <c r="D22" s="65">
        <v>23472.8</v>
      </c>
      <c r="E22" s="66">
        <f>D22-C22</f>
        <v>23472.8</v>
      </c>
      <c r="F22" s="31" t="s">
        <v>45</v>
      </c>
      <c r="G22" s="68"/>
      <c r="H22" s="67">
        <v>9389.12</v>
      </c>
      <c r="I22" s="67">
        <v>9389.12</v>
      </c>
      <c r="J22" s="67">
        <v>4694.56</v>
      </c>
    </row>
    <row r="23" spans="1:10" s="27" customFormat="1" ht="45">
      <c r="A23" s="21"/>
      <c r="B23" s="59" t="s">
        <v>48</v>
      </c>
      <c r="C23" s="69">
        <v>453571.34</v>
      </c>
      <c r="D23" s="70">
        <v>453571.34</v>
      </c>
      <c r="E23" s="71"/>
      <c r="F23" s="59" t="s">
        <v>49</v>
      </c>
      <c r="G23" s="63"/>
      <c r="H23" s="63"/>
      <c r="I23" s="63">
        <v>453571.34</v>
      </c>
      <c r="J23" s="54"/>
    </row>
    <row r="24" spans="1:10" s="27" customFormat="1" ht="30">
      <c r="A24" s="21"/>
      <c r="B24" s="7" t="s">
        <v>79</v>
      </c>
      <c r="C24" s="8">
        <v>34892</v>
      </c>
      <c r="D24" s="8">
        <v>34892</v>
      </c>
      <c r="E24" s="58"/>
      <c r="F24" s="10" t="s">
        <v>51</v>
      </c>
      <c r="G24" s="25"/>
      <c r="H24" s="25">
        <v>34892</v>
      </c>
      <c r="I24" s="25"/>
      <c r="J24" s="5"/>
    </row>
    <row r="25" spans="1:10" ht="15">
      <c r="A25" s="21"/>
      <c r="B25" s="7" t="s">
        <v>52</v>
      </c>
      <c r="C25" s="8">
        <v>44358.35</v>
      </c>
      <c r="D25" s="8">
        <v>44358.35</v>
      </c>
      <c r="E25" s="56"/>
      <c r="F25" s="10" t="s">
        <v>53</v>
      </c>
      <c r="G25" s="25"/>
      <c r="H25" s="8">
        <v>44358.35</v>
      </c>
      <c r="I25" s="25"/>
      <c r="J25" s="10"/>
    </row>
    <row r="26" spans="1:10" ht="15">
      <c r="A26" s="21"/>
      <c r="B26" s="7" t="s">
        <v>54</v>
      </c>
      <c r="C26" s="8">
        <v>76907.14</v>
      </c>
      <c r="D26" s="8">
        <v>76907.14</v>
      </c>
      <c r="E26" s="56"/>
      <c r="F26" s="10" t="s">
        <v>80</v>
      </c>
      <c r="G26" s="25"/>
      <c r="J26" s="25">
        <v>76907.14</v>
      </c>
    </row>
    <row r="27" spans="1:14" ht="105">
      <c r="A27" s="21"/>
      <c r="B27" s="7" t="s">
        <v>56</v>
      </c>
      <c r="C27" s="8">
        <v>287810.57</v>
      </c>
      <c r="D27" s="8">
        <v>287810.57</v>
      </c>
      <c r="E27" s="56"/>
      <c r="F27" s="59" t="s">
        <v>81</v>
      </c>
      <c r="G27" s="25"/>
      <c r="H27" s="25">
        <v>150003.89454545476</v>
      </c>
      <c r="I27" s="25">
        <v>93632.92818181822</v>
      </c>
      <c r="J27" s="25">
        <v>44173.7472727273</v>
      </c>
      <c r="N27" s="19"/>
    </row>
    <row r="28" spans="1:10" ht="15.75" customHeight="1">
      <c r="A28" s="6" t="s">
        <v>58</v>
      </c>
      <c r="B28" s="6"/>
      <c r="C28" s="8">
        <f>SUM(C9:C27)</f>
        <v>1149015.82</v>
      </c>
      <c r="D28" s="8">
        <f>SUM(D9:D27)</f>
        <v>1249015.82</v>
      </c>
      <c r="E28" s="56"/>
      <c r="F28" s="10"/>
      <c r="G28" s="10"/>
      <c r="H28" s="10"/>
      <c r="I28" s="10"/>
      <c r="J28" s="10"/>
    </row>
    <row r="29" spans="1:12" ht="15.75" customHeight="1">
      <c r="A29" s="3" t="s">
        <v>59</v>
      </c>
      <c r="B29" s="3"/>
      <c r="C29" s="30">
        <f>C28+C8</f>
        <v>4027121.5200000005</v>
      </c>
      <c r="D29" s="30">
        <f>D28+D8</f>
        <v>4127121.5200000005</v>
      </c>
      <c r="E29" s="56"/>
      <c r="F29" s="10"/>
      <c r="G29" s="63">
        <f>SUM(G2:G28)</f>
        <v>104133.45999999999</v>
      </c>
      <c r="H29" s="63">
        <f>SUM(H2:H28)</f>
        <v>1793694.6600000001</v>
      </c>
      <c r="I29" s="63">
        <f>SUM(I2:I28)</f>
        <v>1628895.31</v>
      </c>
      <c r="J29" s="63">
        <f>SUM(J2:J28)</f>
        <v>600398.088</v>
      </c>
      <c r="L29" s="45"/>
    </row>
    <row r="30" spans="1:12" ht="30">
      <c r="A30" s="46"/>
      <c r="B30" s="7" t="s">
        <v>60</v>
      </c>
      <c r="C30" s="30">
        <f>C7*1.1</f>
        <v>472878.4817777778</v>
      </c>
      <c r="D30" s="30">
        <f>D7*1.1</f>
        <v>472878.4817777778</v>
      </c>
      <c r="E30" s="56"/>
      <c r="F30" s="10"/>
      <c r="G30" s="10"/>
      <c r="H30" s="10"/>
      <c r="I30" s="10"/>
      <c r="J30" s="10"/>
      <c r="L30" s="19"/>
    </row>
    <row r="31" spans="1:10" ht="15" customHeight="1">
      <c r="A31" s="3" t="s">
        <v>61</v>
      </c>
      <c r="B31" s="3"/>
      <c r="C31" s="30">
        <f>C29+C30</f>
        <v>4500000.001777778</v>
      </c>
      <c r="D31" s="30">
        <f>D29+D30</f>
        <v>4600000.001777778</v>
      </c>
      <c r="E31" s="58">
        <v>0</v>
      </c>
      <c r="F31" s="10"/>
      <c r="G31" s="63"/>
      <c r="H31" s="25"/>
      <c r="I31" s="25"/>
      <c r="J31" s="10"/>
    </row>
    <row r="32" ht="15">
      <c r="L32" s="19"/>
    </row>
    <row r="33" spans="2:7" ht="15">
      <c r="B33" s="72" t="s">
        <v>62</v>
      </c>
      <c r="C33" s="49"/>
      <c r="D33" s="72">
        <v>2018</v>
      </c>
      <c r="E33" s="72"/>
      <c r="F33" s="72">
        <v>2019</v>
      </c>
      <c r="G33" s="72">
        <v>2020</v>
      </c>
    </row>
    <row r="34" spans="2:7" ht="15">
      <c r="B34" s="73" t="s">
        <v>82</v>
      </c>
      <c r="D34" s="74"/>
      <c r="E34" s="73"/>
      <c r="F34" s="74">
        <v>43716.04</v>
      </c>
      <c r="G34" s="74"/>
    </row>
    <row r="35" spans="2:7" ht="15">
      <c r="B35" s="10" t="s">
        <v>83</v>
      </c>
      <c r="D35" s="10"/>
      <c r="E35" s="10"/>
      <c r="F35" s="50">
        <f>75991.61</f>
        <v>75991.61</v>
      </c>
      <c r="G35" s="50">
        <f>13571.34-4301.24</f>
        <v>9270.1</v>
      </c>
    </row>
    <row r="36" spans="2:7" ht="15">
      <c r="B36" s="10" t="s">
        <v>84</v>
      </c>
      <c r="D36" s="10"/>
      <c r="E36" s="10"/>
      <c r="F36" s="50">
        <v>409313.83</v>
      </c>
      <c r="G36" s="10"/>
    </row>
    <row r="37" spans="4:10" ht="15">
      <c r="D37" s="75">
        <f>SUM(D34:D36)</f>
        <v>0</v>
      </c>
      <c r="E37" s="75">
        <f>SUM(E34:E36)</f>
        <v>0</v>
      </c>
      <c r="F37" s="75">
        <f>SUM(F34:F36)</f>
        <v>529021.48</v>
      </c>
      <c r="G37" s="75">
        <f>SUM(G34:G36)</f>
        <v>9270.1</v>
      </c>
      <c r="H37" s="19">
        <f>SUM(D37:G37)</f>
        <v>538291.58</v>
      </c>
      <c r="I37" s="19">
        <f>D19+D23</f>
        <v>538291.5800000001</v>
      </c>
      <c r="J37" s="19"/>
    </row>
  </sheetData>
  <sheetProtection selectLockedCells="1" selectUnlockedCells="1"/>
  <mergeCells count="6">
    <mergeCell ref="A2:A7"/>
    <mergeCell ref="A8:B8"/>
    <mergeCell ref="A9:A27"/>
    <mergeCell ref="A28:B28"/>
    <mergeCell ref="A29:B29"/>
    <mergeCell ref="A31:B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 .</cp:lastModifiedBy>
  <dcterms:created xsi:type="dcterms:W3CDTF">2019-01-24T09:04:08Z</dcterms:created>
  <dcterms:modified xsi:type="dcterms:W3CDTF">2019-01-30T14:10:34Z</dcterms:modified>
  <cp:category/>
  <cp:version/>
  <cp:contentType/>
  <cp:contentStatus/>
  <cp:revision>1</cp:revision>
</cp:coreProperties>
</file>