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UOVO PER GARA" sheetId="1" r:id="rId1"/>
    <sheet name="Foglio1" sheetId="2" r:id="rId2"/>
  </sheets>
  <definedNames>
    <definedName name="_xlnm.Print_Area" localSheetId="1">'Foglio1'!$A$1:$H$34</definedName>
    <definedName name="_xlnm.Print_Area" localSheetId="0">'NUOVO PER GARA'!$A$1:$D$36</definedName>
    <definedName name="Excel_BuiltIn_Print_Area" localSheetId="0">'NUOVO PER GARA'!$A$1:$D$35</definedName>
  </definedNames>
  <calcPr fullCalcOnLoad="1"/>
</workbook>
</file>

<file path=xl/sharedStrings.xml><?xml version="1.0" encoding="utf-8"?>
<sst xmlns="http://schemas.openxmlformats.org/spreadsheetml/2006/main" count="88" uniqueCount="62">
  <si>
    <t>VOCI</t>
  </si>
  <si>
    <t>QE approvato con DD 2266/2018</t>
  </si>
  <si>
    <t>Nuovo QE</t>
  </si>
  <si>
    <t>Differenza</t>
  </si>
  <si>
    <t>A) SOMME a BASE D'APPALTO</t>
  </si>
  <si>
    <t xml:space="preserve">       1) edili </t>
  </si>
  <si>
    <t xml:space="preserve">       2) strutturali</t>
  </si>
  <si>
    <t xml:space="preserve">       3) impianti idrici e antincendio</t>
  </si>
  <si>
    <r>
      <rPr>
        <sz val="12"/>
        <rFont val="Garamond"/>
        <family val="1"/>
      </rPr>
      <t xml:space="preserve">       4)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impianti meccanici e speciali</t>
    </r>
  </si>
  <si>
    <t xml:space="preserve">       5) impianti elettrici e speciali</t>
  </si>
  <si>
    <t>A) TOTALE LAVORI A CORPO (Det. 2266/2018)</t>
  </si>
  <si>
    <t>di cui oneri non soggetti a ribasso</t>
  </si>
  <si>
    <t xml:space="preserve">B) SOMME a DISPOSIZIONE dell'AMMINISTRAZIONE </t>
  </si>
  <si>
    <t xml:space="preserve">       a) Lavori propedeutici di cantiere Det 2217/2016</t>
  </si>
  <si>
    <t xml:space="preserve">       b) indagini archeologiche</t>
  </si>
  <si>
    <t xml:space="preserve">       c) lavori in economia</t>
  </si>
  <si>
    <t>01) Allacciamento a pubblici servizi</t>
  </si>
  <si>
    <t>02) Imprevisti</t>
  </si>
  <si>
    <t>02bis) Altri imprevisti fase progettazione</t>
  </si>
  <si>
    <t>03) Fondo per la progettazione e l'innovazione di cui all'Art.93 c. 7 bis del Codice (Compenso incentivante) nella misura del 2%</t>
  </si>
  <si>
    <t>04) Spese tecniche</t>
  </si>
  <si>
    <t xml:space="preserve">  a) Aff. Società Igetecma Srl Indagini geologiche (Det. 1414/2017)</t>
  </si>
  <si>
    <t xml:space="preserve">  b) Aff. Progettazione def. Esec. E coord. Sicurezza ATI STUDIO MARCON (MANDATARIO) DET. 1270/2017+DT 1477/18 VARIANTE</t>
  </si>
  <si>
    <t xml:space="preserve">  c1) Aff. Verifica progetto esecutivo Soc. Italsocotec (Det. 501/2018 e Det. 725/2018)</t>
  </si>
  <si>
    <t xml:space="preserve">  c) Progettazione integrata definitiva ed esecutiva</t>
  </si>
  <si>
    <t xml:space="preserve">  c2) Pagamento diritti ASL Toscana Centro (Det. 996/2018)</t>
  </si>
  <si>
    <t xml:space="preserve">  c3) Pagamento diritti segreteria Genio civile (Det. 2068/2018)</t>
  </si>
  <si>
    <t xml:space="preserve">  d) direzione lavori e coord. Sicurezza * (Pres. Det.)</t>
  </si>
  <si>
    <t xml:space="preserve">  e) collaudo e certificazioni *</t>
  </si>
  <si>
    <t>05) Spese per attività di consulenza o di supporto</t>
  </si>
  <si>
    <t>06) Eventuali spese per commissioni giudicatrici</t>
  </si>
  <si>
    <t>07) Spese per pubblicità e notifiche</t>
  </si>
  <si>
    <t>08) Spese per opere d'arte al 2%</t>
  </si>
  <si>
    <t>09) Spese per accertamenti di laboratorio e verifiche tecniche di collaudo</t>
  </si>
  <si>
    <r>
      <rPr>
        <sz val="12"/>
        <rFont val="Garamond"/>
        <family val="1"/>
      </rPr>
      <t xml:space="preserve">10) IVA su lavori all'aliquota del 10% </t>
    </r>
    <r>
      <rPr>
        <sz val="12"/>
        <rFont val="Garamond"/>
        <family val="1"/>
      </rPr>
      <t>(Det. 2266/2018)</t>
    </r>
  </si>
  <si>
    <t>B) TOTALE SOMME a DISPOSIZIONE dell'AMMINISTRAZIONE</t>
  </si>
  <si>
    <t>TOTALE IMPORTO PROGETTO (A+B)</t>
  </si>
  <si>
    <r>
      <rPr>
        <b/>
        <sz val="12"/>
        <rFont val="Garamond"/>
        <family val="1"/>
      </rPr>
      <t>Nota *</t>
    </r>
    <r>
      <rPr>
        <sz val="12"/>
        <rFont val="Garamond"/>
        <family val="1"/>
      </rPr>
      <t>: Con variazione di bilancio DCM n.12/2019 lo stanziamento sul cap.6975 è stato incrementato di € 180.000,00</t>
    </r>
  </si>
  <si>
    <t>QE approvato con DD 501/2018</t>
  </si>
  <si>
    <t>Variazioni</t>
  </si>
  <si>
    <t>capitolo e impegno</t>
  </si>
  <si>
    <t>precedenti</t>
  </si>
  <si>
    <t>A.1) TOTALE LAVORI A CORPO</t>
  </si>
  <si>
    <t>cap 6975 imp 967/17 sub576/17</t>
  </si>
  <si>
    <t xml:space="preserve">02) Imprevisti </t>
  </si>
  <si>
    <t>02bis) Altri Imprevisti fase progettazione</t>
  </si>
  <si>
    <t>Aggiunti € 65.000 sul cap.6975 con variazione bilancio richiesta con nota prot. 697 del 18.4.2018</t>
  </si>
  <si>
    <t>cap 6975 imp 299/17 sub 1495/17</t>
  </si>
  <si>
    <t xml:space="preserve">  b) Aff. Progettazione def. Esec. E coord. Sicurezza ATI STUDIO MARCON (MANDATARIO) DET. 1270/2017+DT 1477/18</t>
  </si>
  <si>
    <t>cap 6975 imp 299 sub 295/2017 + 19503 imp 3047/18+cap 6975imp 76sub 815/18+76sub1245/18</t>
  </si>
  <si>
    <r>
      <rPr>
        <sz val="12"/>
        <rFont val="Garamond"/>
        <family val="1"/>
      </rPr>
      <t xml:space="preserve">  c) Aff. Verifica progetto esecutivo Soc. Italsocotec (</t>
    </r>
    <r>
      <rPr>
        <b/>
        <sz val="12"/>
        <rFont val="Garamond"/>
        <family val="1"/>
      </rPr>
      <t>Det. 501/2018 e</t>
    </r>
    <r>
      <rPr>
        <sz val="12"/>
        <rFont val="Garamond"/>
        <family val="1"/>
      </rPr>
      <t xml:space="preserve"> </t>
    </r>
    <r>
      <rPr>
        <b/>
        <sz val="12"/>
        <rFont val="Garamond"/>
        <family val="1"/>
      </rPr>
      <t>Det. 725/2018</t>
    </r>
    <r>
      <rPr>
        <sz val="12"/>
        <rFont val="Garamond"/>
        <family val="1"/>
      </rPr>
      <t>)</t>
    </r>
  </si>
  <si>
    <t>cap 19503 imp 1513/2018 + imp 1778/2018</t>
  </si>
  <si>
    <t xml:space="preserve">  c1) Progettazione integrata definitiva ed esecutiva</t>
  </si>
  <si>
    <r>
      <rPr>
        <sz val="12"/>
        <rFont val="Garamond"/>
        <family val="1"/>
      </rPr>
      <t xml:space="preserve">  c2) Pagamento diritti ASL Toscana Centro (</t>
    </r>
    <r>
      <rPr>
        <b/>
        <sz val="12"/>
        <rFont val="Garamond"/>
        <family val="1"/>
      </rPr>
      <t>Det. 996/2018</t>
    </r>
    <r>
      <rPr>
        <sz val="12"/>
        <rFont val="Garamond"/>
        <family val="1"/>
      </rPr>
      <t>)</t>
    </r>
  </si>
  <si>
    <t>cap 19503 imp 2295/18</t>
  </si>
  <si>
    <t xml:space="preserve">  d) direzione lavori</t>
  </si>
  <si>
    <t xml:space="preserve">  e) collaudo e certificazioni</t>
  </si>
  <si>
    <t>10) IVA su lavori all'aliquota del 10%</t>
  </si>
  <si>
    <t>DISPONIBILITA'</t>
  </si>
  <si>
    <t>CAP 19503</t>
  </si>
  <si>
    <t>cap 6975</t>
  </si>
  <si>
    <t>variaizone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</si>
</sst>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€]\ #,##0.00\ ;\-[$€]\ #,##0.00\ ;[$€]&quot; -&quot;#\ "/>
    <numFmt numFmtId="166" formatCode="&quot;€ &quot;#,##0.00;[RED]&quot;-€ &quot;#,##0.00"/>
    <numFmt numFmtId="167" formatCode="#,##0.00;[RED]\-#,##0.00"/>
    <numFmt numFmtId="168" formatCode="#,##0.00"/>
    <numFmt numFmtId="169" formatCode="[$€-410]\ #,##0.00;[RED]\-[$€-410]\ #,##0.00"/>
    <numFmt numFmtId="170" formatCode="#,##0.00\ [$€-803];\-#,##0.00\ [$€-803]"/>
  </numFmts>
  <fonts count="7">
    <font>
      <sz val="10"/>
      <name val="Arial"/>
      <family val="0"/>
    </font>
    <font>
      <sz val="11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10"/>
      <name val="Times New Roman"/>
      <family val="1"/>
    </font>
    <font>
      <b/>
      <sz val="11"/>
      <name val="Garamond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1" fillId="0" borderId="0" xfId="0" applyFont="1" applyFill="1" applyAlignment="1">
      <alignment wrapText="1"/>
    </xf>
    <xf numFmtId="164" fontId="1" fillId="0" borderId="0" xfId="0" applyFont="1" applyFill="1" applyAlignment="1">
      <alignment/>
    </xf>
    <xf numFmtId="164" fontId="0" fillId="0" borderId="0" xfId="0" applyFill="1" applyAlignment="1">
      <alignment/>
    </xf>
    <xf numFmtId="164" fontId="2" fillId="0" borderId="1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horizontal="left" wrapText="1"/>
    </xf>
    <xf numFmtId="164" fontId="3" fillId="0" borderId="1" xfId="0" applyFont="1" applyFill="1" applyBorder="1" applyAlignment="1">
      <alignment horizontal="left" wrapText="1"/>
    </xf>
    <xf numFmtId="166" fontId="3" fillId="0" borderId="1" xfId="0" applyNumberFormat="1" applyFont="1" applyFill="1" applyBorder="1" applyAlignment="1">
      <alignment horizontal="right" wrapText="1"/>
    </xf>
    <xf numFmtId="167" fontId="3" fillId="0" borderId="1" xfId="0" applyNumberFormat="1" applyFont="1" applyFill="1" applyBorder="1" applyAlignment="1">
      <alignment horizontal="right" wrapText="1"/>
    </xf>
    <xf numFmtId="166" fontId="3" fillId="0" borderId="1" xfId="0" applyNumberFormat="1" applyFont="1" applyFill="1" applyBorder="1" applyAlignment="1">
      <alignment horizontal="left" wrapText="1"/>
    </xf>
    <xf numFmtId="166" fontId="2" fillId="2" borderId="1" xfId="0" applyNumberFormat="1" applyFont="1" applyFill="1" applyBorder="1" applyAlignment="1">
      <alignment horizontal="left" wrapText="1"/>
    </xf>
    <xf numFmtId="166" fontId="2" fillId="2" borderId="1" xfId="0" applyNumberFormat="1" applyFont="1" applyFill="1" applyBorder="1" applyAlignment="1">
      <alignment horizontal="right" wrapText="1"/>
    </xf>
    <xf numFmtId="167" fontId="2" fillId="2" borderId="1" xfId="0" applyNumberFormat="1" applyFont="1" applyFill="1" applyBorder="1" applyAlignment="1">
      <alignment horizontal="right" wrapText="1"/>
    </xf>
    <xf numFmtId="164" fontId="2" fillId="0" borderId="1" xfId="0" applyFont="1" applyFill="1" applyBorder="1" applyAlignment="1">
      <alignment vertical="top" wrapText="1"/>
    </xf>
    <xf numFmtId="164" fontId="3" fillId="0" borderId="1" xfId="0" applyFont="1" applyFill="1" applyBorder="1" applyAlignment="1">
      <alignment horizontal="right" vertical="top"/>
    </xf>
    <xf numFmtId="166" fontId="2" fillId="0" borderId="1" xfId="0" applyNumberFormat="1" applyFont="1" applyFill="1" applyBorder="1" applyAlignment="1">
      <alignment horizontal="right" vertical="top" wrapText="1"/>
    </xf>
    <xf numFmtId="164" fontId="5" fillId="0" borderId="0" xfId="0" applyFont="1" applyFill="1" applyAlignment="1">
      <alignment/>
    </xf>
    <xf numFmtId="164" fontId="3" fillId="0" borderId="1" xfId="0" applyFont="1" applyBorder="1" applyAlignment="1">
      <alignment wrapText="1"/>
    </xf>
    <xf numFmtId="165" fontId="3" fillId="0" borderId="1" xfId="20" applyFont="1" applyFill="1" applyBorder="1" applyAlignment="1" applyProtection="1">
      <alignment/>
      <protection/>
    </xf>
    <xf numFmtId="168" fontId="1" fillId="0" borderId="0" xfId="0" applyNumberFormat="1" applyFont="1" applyFill="1" applyBorder="1" applyAlignment="1">
      <alignment/>
    </xf>
    <xf numFmtId="164" fontId="3" fillId="0" borderId="1" xfId="0" applyFont="1" applyBorder="1" applyAlignment="1">
      <alignment vertical="top" wrapText="1"/>
    </xf>
    <xf numFmtId="168" fontId="3" fillId="0" borderId="1" xfId="20" applyNumberFormat="1" applyFont="1" applyFill="1" applyBorder="1" applyAlignment="1" applyProtection="1">
      <alignment horizontal="right" vertical="top" wrapText="1"/>
      <protection/>
    </xf>
    <xf numFmtId="168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169" fontId="1" fillId="0" borderId="0" xfId="0" applyNumberFormat="1" applyFont="1" applyFill="1" applyAlignment="1">
      <alignment/>
    </xf>
    <xf numFmtId="164" fontId="3" fillId="0" borderId="2" xfId="0" applyFont="1" applyBorder="1" applyAlignment="1">
      <alignment horizontal="left" vertical="center" wrapText="1"/>
    </xf>
    <xf numFmtId="164" fontId="2" fillId="0" borderId="1" xfId="0" applyFont="1" applyBorder="1" applyAlignment="1">
      <alignment vertical="top" wrapText="1"/>
    </xf>
    <xf numFmtId="165" fontId="2" fillId="0" borderId="1" xfId="20" applyFont="1" applyFill="1" applyBorder="1" applyAlignment="1" applyProtection="1">
      <alignment/>
      <protection/>
    </xf>
    <xf numFmtId="167" fontId="2" fillId="0" borderId="1" xfId="0" applyNumberFormat="1" applyFont="1" applyFill="1" applyBorder="1" applyAlignment="1">
      <alignment horizontal="right" wrapText="1"/>
    </xf>
    <xf numFmtId="168" fontId="2" fillId="0" borderId="0" xfId="0" applyNumberFormat="1" applyFont="1" applyFill="1" applyBorder="1" applyAlignment="1">
      <alignment/>
    </xf>
    <xf numFmtId="164" fontId="2" fillId="2" borderId="1" xfId="0" applyFont="1" applyFill="1" applyBorder="1" applyAlignment="1">
      <alignment vertical="top" wrapText="1"/>
    </xf>
    <xf numFmtId="165" fontId="2" fillId="2" borderId="1" xfId="20" applyFont="1" applyFill="1" applyBorder="1" applyAlignment="1" applyProtection="1">
      <alignment/>
      <protection/>
    </xf>
    <xf numFmtId="164" fontId="2" fillId="0" borderId="0" xfId="0" applyFont="1" applyFill="1" applyAlignment="1">
      <alignment wrapText="1"/>
    </xf>
    <xf numFmtId="165" fontId="1" fillId="0" borderId="0" xfId="0" applyNumberFormat="1" applyFont="1" applyFill="1" applyAlignment="1">
      <alignment/>
    </xf>
    <xf numFmtId="164" fontId="2" fillId="0" borderId="1" xfId="0" applyFont="1" applyFill="1" applyBorder="1" applyAlignment="1">
      <alignment horizontal="right" wrapText="1"/>
    </xf>
    <xf numFmtId="164" fontId="2" fillId="0" borderId="1" xfId="0" applyFont="1" applyFill="1" applyBorder="1" applyAlignment="1">
      <alignment wrapText="1"/>
    </xf>
    <xf numFmtId="168" fontId="3" fillId="0" borderId="1" xfId="0" applyNumberFormat="1" applyFont="1" applyFill="1" applyBorder="1" applyAlignment="1">
      <alignment/>
    </xf>
    <xf numFmtId="164" fontId="3" fillId="0" borderId="1" xfId="0" applyFont="1" applyFill="1" applyBorder="1" applyAlignment="1">
      <alignment wrapText="1"/>
    </xf>
    <xf numFmtId="168" fontId="3" fillId="0" borderId="1" xfId="0" applyNumberFormat="1" applyFont="1" applyFill="1" applyBorder="1" applyAlignment="1">
      <alignment wrapText="1"/>
    </xf>
    <xf numFmtId="166" fontId="3" fillId="2" borderId="1" xfId="0" applyNumberFormat="1" applyFont="1" applyFill="1" applyBorder="1" applyAlignment="1">
      <alignment horizontal="right" wrapText="1"/>
    </xf>
    <xf numFmtId="168" fontId="3" fillId="0" borderId="1" xfId="0" applyNumberFormat="1" applyFont="1" applyFill="1" applyBorder="1" applyAlignment="1">
      <alignment/>
    </xf>
    <xf numFmtId="165" fontId="3" fillId="3" borderId="1" xfId="20" applyFont="1" applyFill="1" applyBorder="1" applyAlignment="1" applyProtection="1">
      <alignment/>
      <protection/>
    </xf>
    <xf numFmtId="166" fontId="3" fillId="0" borderId="1" xfId="0" applyNumberFormat="1" applyFont="1" applyFill="1" applyBorder="1" applyAlignment="1">
      <alignment horizontal="right" vertical="top" wrapText="1"/>
    </xf>
    <xf numFmtId="168" fontId="3" fillId="3" borderId="1" xfId="0" applyNumberFormat="1" applyFont="1" applyFill="1" applyBorder="1" applyAlignment="1">
      <alignment/>
    </xf>
    <xf numFmtId="164" fontId="2" fillId="0" borderId="1" xfId="0" applyFont="1" applyBorder="1" applyAlignment="1">
      <alignment vertical="top" wrapText="1"/>
    </xf>
    <xf numFmtId="168" fontId="3" fillId="3" borderId="1" xfId="0" applyNumberFormat="1" applyFont="1" applyFill="1" applyBorder="1" applyAlignment="1">
      <alignment/>
    </xf>
    <xf numFmtId="166" fontId="2" fillId="0" borderId="1" xfId="0" applyNumberFormat="1" applyFont="1" applyFill="1" applyBorder="1" applyAlignment="1">
      <alignment horizontal="right" wrapText="1"/>
    </xf>
    <xf numFmtId="164" fontId="3" fillId="0" borderId="1" xfId="0" applyFont="1" applyFill="1" applyBorder="1" applyAlignment="1">
      <alignment/>
    </xf>
    <xf numFmtId="168" fontId="5" fillId="0" borderId="1" xfId="0" applyNumberFormat="1" applyFont="1" applyFill="1" applyBorder="1" applyAlignment="1">
      <alignment/>
    </xf>
    <xf numFmtId="165" fontId="2" fillId="0" borderId="2" xfId="20" applyFont="1" applyFill="1" applyBorder="1" applyAlignment="1" applyProtection="1">
      <alignment/>
      <protection/>
    </xf>
    <xf numFmtId="170" fontId="1" fillId="0" borderId="0" xfId="0" applyNumberFormat="1" applyFont="1" applyFill="1" applyAlignment="1">
      <alignment/>
    </xf>
    <xf numFmtId="164" fontId="6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3">
      <selection activeCell="A8" sqref="A8"/>
    </sheetView>
  </sheetViews>
  <sheetFormatPr defaultColWidth="8.00390625" defaultRowHeight="12.75"/>
  <cols>
    <col min="1" max="1" width="66.00390625" style="1" customWidth="1"/>
    <col min="2" max="3" width="15.421875" style="2" customWidth="1"/>
    <col min="4" max="4" width="14.00390625" style="2" customWidth="1"/>
    <col min="5" max="5" width="26.00390625" style="2" customWidth="1"/>
    <col min="6" max="6" width="13.140625" style="2" customWidth="1"/>
    <col min="7" max="7" width="12.8515625" style="2" customWidth="1"/>
    <col min="8" max="9" width="11.421875" style="2" customWidth="1"/>
    <col min="10" max="244" width="9.00390625" style="2" customWidth="1"/>
    <col min="245" max="252" width="11.57421875" style="3" customWidth="1"/>
    <col min="253" max="16384" width="11.57421875" style="0" customWidth="1"/>
  </cols>
  <sheetData>
    <row r="1" spans="1:4" ht="42.75">
      <c r="A1" s="4" t="s">
        <v>0</v>
      </c>
      <c r="B1" s="4" t="s">
        <v>1</v>
      </c>
      <c r="C1" s="4" t="s">
        <v>2</v>
      </c>
      <c r="D1" s="4" t="s">
        <v>3</v>
      </c>
    </row>
    <row r="2" spans="1:4" ht="16.5">
      <c r="A2" s="5" t="s">
        <v>4</v>
      </c>
      <c r="B2" s="4"/>
      <c r="C2" s="4"/>
      <c r="D2" s="4"/>
    </row>
    <row r="3" spans="1:4" ht="16.5">
      <c r="A3" s="6" t="s">
        <v>5</v>
      </c>
      <c r="B3" s="7">
        <v>751510</v>
      </c>
      <c r="C3" s="7">
        <v>751510</v>
      </c>
      <c r="D3" s="8">
        <f aca="true" t="shared" si="0" ref="D3:D9">C3-B3</f>
        <v>0</v>
      </c>
    </row>
    <row r="4" spans="1:4" s="1" customFormat="1" ht="16.5" customHeight="1">
      <c r="A4" s="9" t="s">
        <v>6</v>
      </c>
      <c r="B4" s="7">
        <v>469060.18</v>
      </c>
      <c r="C4" s="7">
        <v>469060.18</v>
      </c>
      <c r="D4" s="8">
        <f t="shared" si="0"/>
        <v>0</v>
      </c>
    </row>
    <row r="5" spans="1:4" ht="16.5">
      <c r="A5" s="9" t="s">
        <v>7</v>
      </c>
      <c r="B5" s="7">
        <v>47808.21</v>
      </c>
      <c r="C5" s="7">
        <v>47808.21</v>
      </c>
      <c r="D5" s="8">
        <f t="shared" si="0"/>
        <v>0</v>
      </c>
    </row>
    <row r="6" spans="1:4" ht="16.5">
      <c r="A6" s="9" t="s">
        <v>8</v>
      </c>
      <c r="B6" s="7">
        <v>133885.05</v>
      </c>
      <c r="C6" s="7">
        <v>133885.05</v>
      </c>
      <c r="D6" s="8">
        <f t="shared" si="0"/>
        <v>0</v>
      </c>
    </row>
    <row r="7" spans="1:4" ht="16.5">
      <c r="A7" s="9" t="s">
        <v>9</v>
      </c>
      <c r="B7" s="7">
        <v>101021.47</v>
      </c>
      <c r="C7" s="7">
        <v>101021.47</v>
      </c>
      <c r="D7" s="8">
        <f t="shared" si="0"/>
        <v>0</v>
      </c>
    </row>
    <row r="8" spans="1:4" ht="16.5">
      <c r="A8" s="10" t="s">
        <v>10</v>
      </c>
      <c r="B8" s="11">
        <f>SUM(B3:B7)</f>
        <v>1503284.91</v>
      </c>
      <c r="C8" s="11">
        <f>SUM(C3:C7)</f>
        <v>1503284.91</v>
      </c>
      <c r="D8" s="12">
        <f t="shared" si="0"/>
        <v>0</v>
      </c>
    </row>
    <row r="9" spans="1:4" ht="16.5">
      <c r="A9" s="9" t="s">
        <v>11</v>
      </c>
      <c r="B9" s="7">
        <v>42363.77</v>
      </c>
      <c r="C9" s="7">
        <v>42363.77</v>
      </c>
      <c r="D9" s="8">
        <f t="shared" si="0"/>
        <v>0</v>
      </c>
    </row>
    <row r="10" spans="1:4" ht="7.5" customHeight="1">
      <c r="A10" s="9"/>
      <c r="B10" s="7"/>
      <c r="C10" s="7"/>
      <c r="D10" s="7"/>
    </row>
    <row r="11" spans="1:5" s="16" customFormat="1" ht="16.5">
      <c r="A11" s="13" t="s">
        <v>12</v>
      </c>
      <c r="B11" s="14"/>
      <c r="C11" s="14"/>
      <c r="D11" s="15"/>
      <c r="E11" s="2"/>
    </row>
    <row r="12" spans="1:9" ht="16.5">
      <c r="A12" s="17" t="s">
        <v>13</v>
      </c>
      <c r="B12" s="18">
        <v>2700.63</v>
      </c>
      <c r="C12" s="18">
        <v>2700.63</v>
      </c>
      <c r="D12" s="8">
        <f aca="true" t="shared" si="1" ref="D12:D35">C12-B12</f>
        <v>0</v>
      </c>
      <c r="G12" s="19"/>
      <c r="H12" s="19"/>
      <c r="I12" s="19"/>
    </row>
    <row r="13" spans="1:7" ht="16.5">
      <c r="A13" s="20" t="s">
        <v>14</v>
      </c>
      <c r="B13" s="21"/>
      <c r="C13" s="21"/>
      <c r="D13" s="8">
        <f t="shared" si="1"/>
        <v>0</v>
      </c>
      <c r="G13" s="22"/>
    </row>
    <row r="14" spans="1:7" ht="16.5">
      <c r="A14" s="20" t="s">
        <v>15</v>
      </c>
      <c r="B14" s="21"/>
      <c r="C14" s="21"/>
      <c r="D14" s="8">
        <f t="shared" si="1"/>
        <v>0</v>
      </c>
      <c r="G14" s="22"/>
    </row>
    <row r="15" spans="1:4" ht="16.5">
      <c r="A15" s="20" t="s">
        <v>16</v>
      </c>
      <c r="B15" s="18">
        <v>2000</v>
      </c>
      <c r="C15" s="18">
        <v>2000</v>
      </c>
      <c r="D15" s="8">
        <f t="shared" si="1"/>
        <v>0</v>
      </c>
    </row>
    <row r="16" spans="1:9" ht="16.5">
      <c r="A16" s="20" t="s">
        <v>17</v>
      </c>
      <c r="B16" s="18">
        <v>20182.33</v>
      </c>
      <c r="C16" s="18">
        <v>20182.33</v>
      </c>
      <c r="D16" s="8">
        <f t="shared" si="1"/>
        <v>0</v>
      </c>
      <c r="G16" s="23"/>
      <c r="H16" s="23"/>
      <c r="I16" s="23"/>
    </row>
    <row r="17" spans="1:9" ht="16.5">
      <c r="A17" s="20" t="s">
        <v>18</v>
      </c>
      <c r="B17" s="18"/>
      <c r="C17" s="18"/>
      <c r="D17" s="8">
        <f t="shared" si="1"/>
        <v>0</v>
      </c>
      <c r="G17" s="23"/>
      <c r="H17" s="23"/>
      <c r="I17" s="23"/>
    </row>
    <row r="18" spans="1:9" ht="29.25">
      <c r="A18" s="20" t="s">
        <v>19</v>
      </c>
      <c r="B18" s="18">
        <f>B8*0.02</f>
        <v>30065.6982</v>
      </c>
      <c r="C18" s="18">
        <f>C8*0.02</f>
        <v>30065.6982</v>
      </c>
      <c r="D18" s="8">
        <f t="shared" si="1"/>
        <v>0</v>
      </c>
      <c r="E18" s="24"/>
      <c r="G18" s="22"/>
      <c r="H18" s="22"/>
      <c r="I18" s="22"/>
    </row>
    <row r="19" spans="1:4" ht="16.5">
      <c r="A19" s="20" t="s">
        <v>20</v>
      </c>
      <c r="B19" s="18"/>
      <c r="C19" s="18"/>
      <c r="D19" s="8">
        <f t="shared" si="1"/>
        <v>0</v>
      </c>
    </row>
    <row r="20" spans="1:7" ht="16.5">
      <c r="A20" s="20" t="s">
        <v>21</v>
      </c>
      <c r="B20" s="18">
        <f>21967.32-8684.86</f>
        <v>13282.46</v>
      </c>
      <c r="C20" s="18">
        <f>21967.32-8684.86</f>
        <v>13282.46</v>
      </c>
      <c r="D20" s="8">
        <f t="shared" si="1"/>
        <v>0</v>
      </c>
      <c r="G20" s="23"/>
    </row>
    <row r="21" spans="1:9" ht="42.75">
      <c r="A21" s="20" t="s">
        <v>22</v>
      </c>
      <c r="B21" s="18">
        <f>71115.43+26872.86+8684.86</f>
        <v>106673.15</v>
      </c>
      <c r="C21" s="18">
        <f>71115.43+26872.86+8684.86</f>
        <v>106673.15</v>
      </c>
      <c r="D21" s="8">
        <f t="shared" si="1"/>
        <v>0</v>
      </c>
      <c r="G21" s="23"/>
      <c r="H21" s="23"/>
      <c r="I21" s="23"/>
    </row>
    <row r="22" spans="1:7" s="16" customFormat="1" ht="29.25">
      <c r="A22" s="20" t="s">
        <v>23</v>
      </c>
      <c r="B22" s="18">
        <f>18494.08+739.76</f>
        <v>19233.84</v>
      </c>
      <c r="C22" s="18">
        <f>18494.08+739.76</f>
        <v>19233.84</v>
      </c>
      <c r="D22" s="8">
        <f t="shared" si="1"/>
        <v>0</v>
      </c>
      <c r="G22" s="23"/>
    </row>
    <row r="23" spans="1:7" s="16" customFormat="1" ht="16.5">
      <c r="A23" s="20" t="s">
        <v>24</v>
      </c>
      <c r="B23" s="18"/>
      <c r="C23" s="18"/>
      <c r="D23" s="8">
        <f t="shared" si="1"/>
        <v>0</v>
      </c>
      <c r="G23" s="23"/>
    </row>
    <row r="24" spans="1:7" s="16" customFormat="1" ht="16.5">
      <c r="A24" s="20" t="s">
        <v>25</v>
      </c>
      <c r="B24" s="18">
        <v>998.7</v>
      </c>
      <c r="C24" s="18">
        <v>998.7</v>
      </c>
      <c r="D24" s="8">
        <f t="shared" si="1"/>
        <v>0</v>
      </c>
      <c r="G24" s="2"/>
    </row>
    <row r="25" spans="1:7" s="16" customFormat="1" ht="16.5">
      <c r="A25" s="25" t="s">
        <v>26</v>
      </c>
      <c r="B25" s="18">
        <v>726.81</v>
      </c>
      <c r="C25" s="18">
        <v>726.81</v>
      </c>
      <c r="D25" s="8">
        <f t="shared" si="1"/>
        <v>0</v>
      </c>
      <c r="G25" s="2"/>
    </row>
    <row r="26" spans="1:7" s="16" customFormat="1" ht="16.5">
      <c r="A26" s="26" t="s">
        <v>27</v>
      </c>
      <c r="B26" s="18"/>
      <c r="C26" s="27">
        <v>144842.87</v>
      </c>
      <c r="D26" s="28">
        <f t="shared" si="1"/>
        <v>144842.87</v>
      </c>
      <c r="E26" s="29"/>
      <c r="F26" s="29"/>
      <c r="G26" s="23"/>
    </row>
    <row r="27" spans="1:7" s="16" customFormat="1" ht="16.5">
      <c r="A27" s="26" t="s">
        <v>28</v>
      </c>
      <c r="B27" s="27"/>
      <c r="C27" s="27">
        <v>35157.13</v>
      </c>
      <c r="D27" s="28">
        <f t="shared" si="1"/>
        <v>35157.13</v>
      </c>
      <c r="G27" s="23"/>
    </row>
    <row r="28" spans="1:7" s="16" customFormat="1" ht="16.5">
      <c r="A28" s="20" t="s">
        <v>29</v>
      </c>
      <c r="B28" s="18"/>
      <c r="C28" s="18"/>
      <c r="D28" s="8">
        <f t="shared" si="1"/>
        <v>0</v>
      </c>
      <c r="G28" s="23"/>
    </row>
    <row r="29" spans="1:7" s="16" customFormat="1" ht="16.5">
      <c r="A29" s="20" t="s">
        <v>30</v>
      </c>
      <c r="B29" s="18"/>
      <c r="C29" s="18"/>
      <c r="D29" s="8">
        <f t="shared" si="1"/>
        <v>0</v>
      </c>
      <c r="G29" s="23"/>
    </row>
    <row r="30" spans="1:7" s="16" customFormat="1" ht="16.5">
      <c r="A30" s="20" t="s">
        <v>31</v>
      </c>
      <c r="B30" s="18"/>
      <c r="C30" s="18"/>
      <c r="D30" s="8">
        <f t="shared" si="1"/>
        <v>0</v>
      </c>
      <c r="G30" s="23"/>
    </row>
    <row r="31" spans="1:7" s="16" customFormat="1" ht="16.5">
      <c r="A31" s="20" t="s">
        <v>32</v>
      </c>
      <c r="B31" s="18"/>
      <c r="C31" s="18"/>
      <c r="D31" s="8">
        <f t="shared" si="1"/>
        <v>0</v>
      </c>
      <c r="G31" s="23"/>
    </row>
    <row r="32" spans="1:7" s="16" customFormat="1" ht="16.5">
      <c r="A32" s="20" t="s">
        <v>33</v>
      </c>
      <c r="B32" s="18"/>
      <c r="C32" s="18"/>
      <c r="D32" s="8">
        <f t="shared" si="1"/>
        <v>0</v>
      </c>
      <c r="G32" s="23"/>
    </row>
    <row r="33" spans="1:7" s="16" customFormat="1" ht="16.5">
      <c r="A33" s="20" t="s">
        <v>34</v>
      </c>
      <c r="B33" s="18">
        <f>B8*0.1</f>
        <v>150328.491</v>
      </c>
      <c r="C33" s="18">
        <f>C8*0.1</f>
        <v>150328.491</v>
      </c>
      <c r="D33" s="8">
        <f t="shared" si="1"/>
        <v>0</v>
      </c>
      <c r="G33" s="23"/>
    </row>
    <row r="34" spans="1:9" s="16" customFormat="1" ht="29.25">
      <c r="A34" s="30" t="s">
        <v>35</v>
      </c>
      <c r="B34" s="31">
        <f>SUM(B12:B33)</f>
        <v>346192.1092</v>
      </c>
      <c r="C34" s="31">
        <f>SUM(C12:C33)</f>
        <v>526192.1092000001</v>
      </c>
      <c r="D34" s="12">
        <f t="shared" si="1"/>
        <v>180000.00000000006</v>
      </c>
      <c r="G34" s="22"/>
      <c r="H34" s="22"/>
      <c r="I34" s="22"/>
    </row>
    <row r="35" spans="1:5" ht="16.5">
      <c r="A35" s="26" t="s">
        <v>36</v>
      </c>
      <c r="B35" s="27">
        <f>B34+B8</f>
        <v>1849477.0192</v>
      </c>
      <c r="C35" s="27">
        <f>C34+C8</f>
        <v>2029477.0192</v>
      </c>
      <c r="D35" s="28">
        <f t="shared" si="1"/>
        <v>180000</v>
      </c>
      <c r="E35" s="16"/>
    </row>
    <row r="37" ht="29.25">
      <c r="A37" s="32" t="s">
        <v>37</v>
      </c>
    </row>
    <row r="38" spans="2:3" ht="26.25" customHeight="1">
      <c r="B38" s="33"/>
      <c r="C38" s="33"/>
    </row>
  </sheetData>
  <sheetProtection selectLockedCells="1" selectUnlockedCells="1"/>
  <printOptions/>
  <pageMargins left="0.7479166666666667" right="0.7479166666666667" top="0.5902777777777778" bottom="0.5902777777777778" header="0.5118055555555555" footer="0.5118055555555555"/>
  <pageSetup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3">
      <selection activeCell="C50" sqref="C50"/>
    </sheetView>
  </sheetViews>
  <sheetFormatPr defaultColWidth="8.00390625" defaultRowHeight="12.75"/>
  <cols>
    <col min="1" max="1" width="50.140625" style="1" customWidth="1"/>
    <col min="2" max="2" width="16.8515625" style="2" hidden="1" customWidth="1"/>
    <col min="3" max="3" width="16.421875" style="2" customWidth="1"/>
    <col min="4" max="4" width="15.00390625" style="2" hidden="1" customWidth="1"/>
    <col min="5" max="5" width="33.140625" style="2" customWidth="1"/>
    <col min="6" max="7" width="12.421875" style="2" customWidth="1"/>
    <col min="8" max="8" width="13.00390625" style="2" customWidth="1"/>
    <col min="9" max="9" width="9.00390625" style="2" customWidth="1"/>
    <col min="10" max="10" width="11.28125" style="2" customWidth="1"/>
    <col min="11" max="11" width="9.00390625" style="2" customWidth="1"/>
    <col min="12" max="12" width="12.8515625" style="2" customWidth="1"/>
    <col min="13" max="14" width="11.421875" style="2" customWidth="1"/>
    <col min="15" max="249" width="9.00390625" style="2" customWidth="1"/>
    <col min="250" max="16384" width="11.57421875" style="3" customWidth="1"/>
  </cols>
  <sheetData>
    <row r="1" spans="1:8" ht="47.25">
      <c r="A1" s="4" t="s">
        <v>0</v>
      </c>
      <c r="B1" s="4" t="s">
        <v>38</v>
      </c>
      <c r="C1" s="4" t="s">
        <v>2</v>
      </c>
      <c r="D1" s="4" t="s">
        <v>39</v>
      </c>
      <c r="E1" s="4" t="s">
        <v>40</v>
      </c>
      <c r="F1" s="4" t="s">
        <v>41</v>
      </c>
      <c r="G1" s="4">
        <v>2018</v>
      </c>
      <c r="H1" s="4">
        <v>2019</v>
      </c>
    </row>
    <row r="2" spans="1:8" ht="15.75">
      <c r="A2" s="5" t="s">
        <v>4</v>
      </c>
      <c r="B2" s="34"/>
      <c r="C2" s="4"/>
      <c r="D2" s="4"/>
      <c r="E2" s="35"/>
      <c r="F2" s="36"/>
      <c r="G2" s="36"/>
      <c r="H2" s="36"/>
    </row>
    <row r="3" spans="1:8" ht="15.75">
      <c r="A3" s="6" t="s">
        <v>5</v>
      </c>
      <c r="B3" s="7">
        <f>57152.21+67445.35+44565.36+4216.99+18765.5+61093.34+28590.94+107608.42+34100.57+9408.11+64345.78+11841.45+77735.39+34224.85+37714.63+20281.92</f>
        <v>679090.8099999999</v>
      </c>
      <c r="C3" s="7">
        <f>57152.21+67445.35+44565.36+4216.99+18765.5+61093.34+28590.94+107608.42+34100.57+9408.11+64345.78+11841.45+77735.39+34224.85+37714.63+20281.92</f>
        <v>679090.8099999999</v>
      </c>
      <c r="D3" s="4"/>
      <c r="E3" s="35"/>
      <c r="F3" s="36"/>
      <c r="G3" s="36"/>
      <c r="H3" s="36"/>
    </row>
    <row r="4" spans="1:8" s="1" customFormat="1" ht="16.5" customHeight="1">
      <c r="A4" s="9" t="s">
        <v>6</v>
      </c>
      <c r="B4" s="7">
        <f>278817.88+26773.31+37077.85+10339.51+55056.99+40919.73</f>
        <v>448985.26999999996</v>
      </c>
      <c r="C4" s="7">
        <f>278817.88+26773.31+37077.85+10339.51+55056.99+40919.73</f>
        <v>448985.26999999996</v>
      </c>
      <c r="D4" s="7"/>
      <c r="E4" s="37"/>
      <c r="F4" s="36"/>
      <c r="G4" s="36"/>
      <c r="H4" s="38"/>
    </row>
    <row r="5" spans="1:8" ht="15.75">
      <c r="A5" s="9" t="s">
        <v>7</v>
      </c>
      <c r="B5" s="7">
        <v>9108.66</v>
      </c>
      <c r="C5" s="7">
        <v>9108.66</v>
      </c>
      <c r="D5" s="7"/>
      <c r="E5" s="37"/>
      <c r="F5" s="36"/>
      <c r="G5" s="36"/>
      <c r="H5" s="36"/>
    </row>
    <row r="6" spans="1:8" ht="15.75">
      <c r="A6" s="9" t="s">
        <v>8</v>
      </c>
      <c r="B6" s="7">
        <v>164070</v>
      </c>
      <c r="C6" s="7">
        <v>164070</v>
      </c>
      <c r="D6" s="7"/>
      <c r="E6" s="37"/>
      <c r="F6" s="36"/>
      <c r="G6" s="36"/>
      <c r="H6" s="36"/>
    </row>
    <row r="7" spans="1:8" ht="15.75">
      <c r="A7" s="9" t="s">
        <v>9</v>
      </c>
      <c r="B7" s="7">
        <v>93730</v>
      </c>
      <c r="C7" s="7">
        <v>93730</v>
      </c>
      <c r="D7" s="7"/>
      <c r="E7" s="37"/>
      <c r="F7" s="36"/>
      <c r="G7" s="36"/>
      <c r="H7" s="36"/>
    </row>
    <row r="8" spans="1:8" ht="15.75">
      <c r="A8" s="10" t="s">
        <v>42</v>
      </c>
      <c r="B8" s="11">
        <f>SUM(B3:B7)</f>
        <v>1394984.7399999998</v>
      </c>
      <c r="C8" s="11">
        <f>SUM(C3:C7)</f>
        <v>1394984.7399999998</v>
      </c>
      <c r="D8" s="39"/>
      <c r="E8" s="37"/>
      <c r="F8" s="36"/>
      <c r="G8" s="36"/>
      <c r="H8" s="36">
        <f>C8-G8</f>
        <v>1394984.7399999998</v>
      </c>
    </row>
    <row r="9" spans="1:8" ht="15.75">
      <c r="A9" s="9" t="s">
        <v>11</v>
      </c>
      <c r="B9" s="7">
        <f>(20281.92+34224.85)+(1394984.74-(20281.92+34224.85))*0.03</f>
        <v>94721.1091</v>
      </c>
      <c r="C9" s="7">
        <f>(20281.92+34224.85)+(1394984.74-(20281.92+34224.85))*0.03</f>
        <v>94721.1091</v>
      </c>
      <c r="D9" s="7"/>
      <c r="E9" s="37"/>
      <c r="F9" s="36"/>
      <c r="G9" s="36"/>
      <c r="H9" s="36"/>
    </row>
    <row r="10" spans="1:8" ht="15.75">
      <c r="A10" s="9"/>
      <c r="B10" s="7"/>
      <c r="C10" s="7"/>
      <c r="D10" s="7"/>
      <c r="E10" s="37"/>
      <c r="F10" s="36"/>
      <c r="G10" s="36"/>
      <c r="H10" s="36"/>
    </row>
    <row r="11" spans="1:8" s="16" customFormat="1" ht="31.5">
      <c r="A11" s="13" t="s">
        <v>12</v>
      </c>
      <c r="B11" s="14"/>
      <c r="C11" s="14"/>
      <c r="D11" s="15">
        <f>-B11</f>
        <v>0</v>
      </c>
      <c r="E11" s="35"/>
      <c r="F11" s="36"/>
      <c r="G11" s="40"/>
      <c r="H11" s="36"/>
    </row>
    <row r="12" spans="1:14" ht="31.5">
      <c r="A12" s="17" t="s">
        <v>13</v>
      </c>
      <c r="B12" s="18">
        <v>2700.63</v>
      </c>
      <c r="C12" s="41">
        <v>2700.63</v>
      </c>
      <c r="D12" s="42"/>
      <c r="E12" s="37" t="s">
        <v>43</v>
      </c>
      <c r="F12" s="43">
        <f>C12</f>
        <v>2700.63</v>
      </c>
      <c r="G12" s="36"/>
      <c r="H12" s="36"/>
      <c r="L12" s="19"/>
      <c r="M12" s="19"/>
      <c r="N12" s="19"/>
    </row>
    <row r="13" spans="1:12" ht="15.75">
      <c r="A13" s="20" t="s">
        <v>14</v>
      </c>
      <c r="B13" s="21"/>
      <c r="C13" s="21"/>
      <c r="D13" s="7"/>
      <c r="E13" s="37"/>
      <c r="F13" s="40"/>
      <c r="G13" s="40"/>
      <c r="H13" s="40"/>
      <c r="J13" s="22"/>
      <c r="L13" s="22"/>
    </row>
    <row r="14" spans="1:12" ht="15.75">
      <c r="A14" s="20" t="s">
        <v>15</v>
      </c>
      <c r="B14" s="21"/>
      <c r="C14" s="21"/>
      <c r="D14" s="7"/>
      <c r="E14" s="37"/>
      <c r="F14" s="40"/>
      <c r="G14" s="40"/>
      <c r="H14" s="40"/>
      <c r="J14" s="22"/>
      <c r="L14" s="22"/>
    </row>
    <row r="15" spans="1:8" ht="15.75">
      <c r="A15" s="20" t="s">
        <v>16</v>
      </c>
      <c r="B15" s="18">
        <v>2000</v>
      </c>
      <c r="C15" s="18">
        <v>2000</v>
      </c>
      <c r="D15" s="7"/>
      <c r="E15" s="37"/>
      <c r="F15" s="40"/>
      <c r="G15" s="40"/>
      <c r="H15" s="40">
        <f>C15</f>
        <v>2000</v>
      </c>
    </row>
    <row r="16" spans="1:14" ht="15.75">
      <c r="A16" s="20" t="s">
        <v>44</v>
      </c>
      <c r="B16" s="18">
        <f>55529.45-739.76-998.7</f>
        <v>53790.99</v>
      </c>
      <c r="C16" s="18">
        <v>53790.99</v>
      </c>
      <c r="D16" s="7"/>
      <c r="E16" s="37"/>
      <c r="F16" s="40"/>
      <c r="G16" s="40"/>
      <c r="H16" s="18">
        <v>53790.99</v>
      </c>
      <c r="L16" s="23"/>
      <c r="M16" s="23"/>
      <c r="N16" s="23"/>
    </row>
    <row r="17" spans="1:14" ht="47.25">
      <c r="A17" s="44" t="s">
        <v>45</v>
      </c>
      <c r="B17" s="18">
        <v>65000</v>
      </c>
      <c r="C17" s="18">
        <v>65000</v>
      </c>
      <c r="D17" s="7"/>
      <c r="E17" s="37" t="s">
        <v>46</v>
      </c>
      <c r="F17" s="40"/>
      <c r="G17" s="40">
        <v>65000</v>
      </c>
      <c r="H17" s="40"/>
      <c r="L17" s="23"/>
      <c r="M17" s="23"/>
      <c r="N17" s="23"/>
    </row>
    <row r="18" spans="1:14" ht="47.25">
      <c r="A18" s="20" t="s">
        <v>19</v>
      </c>
      <c r="B18" s="18">
        <f>B8*0.02</f>
        <v>27899.694799999997</v>
      </c>
      <c r="C18" s="18">
        <f>C8*0.02</f>
        <v>27899.694799999997</v>
      </c>
      <c r="D18" s="7"/>
      <c r="E18" s="37"/>
      <c r="F18" s="40"/>
      <c r="G18" s="40"/>
      <c r="H18" s="40">
        <f>C18</f>
        <v>27899.694799999997</v>
      </c>
      <c r="L18" s="22"/>
      <c r="M18" s="22"/>
      <c r="N18" s="22"/>
    </row>
    <row r="19" spans="1:8" ht="15.75">
      <c r="A19" s="20" t="s">
        <v>20</v>
      </c>
      <c r="B19" s="18"/>
      <c r="C19" s="18"/>
      <c r="D19" s="7"/>
      <c r="E19" s="37"/>
      <c r="F19" s="40"/>
      <c r="G19" s="40"/>
      <c r="H19" s="40"/>
    </row>
    <row r="20" spans="1:12" ht="31.5">
      <c r="A20" s="20" t="s">
        <v>21</v>
      </c>
      <c r="B20" s="18">
        <v>21967.32</v>
      </c>
      <c r="C20" s="18">
        <f>21967.32-8684.86</f>
        <v>13282.46</v>
      </c>
      <c r="D20" s="7"/>
      <c r="E20" s="37" t="s">
        <v>47</v>
      </c>
      <c r="F20" s="45">
        <v>13282.46</v>
      </c>
      <c r="G20" s="40"/>
      <c r="H20" s="40"/>
      <c r="L20" s="23"/>
    </row>
    <row r="21" spans="1:14" ht="63">
      <c r="A21" s="20" t="s">
        <v>48</v>
      </c>
      <c r="B21" s="18">
        <v>71115.43</v>
      </c>
      <c r="C21" s="41">
        <f>71115.43+26872.86+8684.86</f>
        <v>106673.15</v>
      </c>
      <c r="D21" s="7"/>
      <c r="E21" s="37" t="s">
        <v>49</v>
      </c>
      <c r="F21" s="45">
        <v>21858.86</v>
      </c>
      <c r="G21" s="45">
        <f>49256.57+26872.86+8684.86</f>
        <v>84814.29</v>
      </c>
      <c r="H21" s="40"/>
      <c r="L21" s="23"/>
      <c r="M21" s="23"/>
      <c r="N21" s="23"/>
    </row>
    <row r="22" spans="1:12" s="16" customFormat="1" ht="31.5">
      <c r="A22" s="20" t="s">
        <v>50</v>
      </c>
      <c r="B22" s="18">
        <f>18494.08+739.76</f>
        <v>19233.84</v>
      </c>
      <c r="C22" s="41">
        <f>18494.08+739.76</f>
        <v>19233.84</v>
      </c>
      <c r="D22" s="46">
        <f>C22-B22</f>
        <v>0</v>
      </c>
      <c r="E22" s="37" t="s">
        <v>51</v>
      </c>
      <c r="F22" s="40"/>
      <c r="G22" s="45">
        <f>C22</f>
        <v>19233.84</v>
      </c>
      <c r="H22" s="40"/>
      <c r="L22" s="23"/>
    </row>
    <row r="23" spans="1:12" s="16" customFormat="1" ht="31.5">
      <c r="A23" s="44" t="s">
        <v>52</v>
      </c>
      <c r="B23" s="18">
        <v>50287.2</v>
      </c>
      <c r="C23" s="18">
        <v>23414.34</v>
      </c>
      <c r="D23" s="46"/>
      <c r="E23" s="35"/>
      <c r="F23" s="40"/>
      <c r="G23" s="40">
        <v>23414.34</v>
      </c>
      <c r="H23" s="40"/>
      <c r="L23" s="23"/>
    </row>
    <row r="24" spans="1:12" s="16" customFormat="1" ht="31.5">
      <c r="A24" s="20" t="s">
        <v>53</v>
      </c>
      <c r="B24" s="18">
        <v>998.7</v>
      </c>
      <c r="C24" s="41">
        <v>998.7</v>
      </c>
      <c r="D24" s="46">
        <f>C24-B24</f>
        <v>0</v>
      </c>
      <c r="E24" s="37" t="s">
        <v>54</v>
      </c>
      <c r="F24" s="36"/>
      <c r="G24" s="45">
        <f>C24</f>
        <v>998.7</v>
      </c>
      <c r="H24" s="40"/>
      <c r="L24" s="2"/>
    </row>
    <row r="25" spans="1:12" s="16" customFormat="1" ht="15.75">
      <c r="A25" s="20" t="s">
        <v>55</v>
      </c>
      <c r="B25" s="18"/>
      <c r="C25" s="18"/>
      <c r="D25" s="46"/>
      <c r="E25" s="35"/>
      <c r="F25" s="40"/>
      <c r="G25" s="40"/>
      <c r="H25" s="40"/>
      <c r="L25" s="23"/>
    </row>
    <row r="26" spans="1:12" s="16" customFormat="1" ht="15.75">
      <c r="A26" s="20" t="s">
        <v>56</v>
      </c>
      <c r="B26" s="18"/>
      <c r="C26" s="18"/>
      <c r="D26" s="46"/>
      <c r="E26" s="35"/>
      <c r="F26" s="40"/>
      <c r="G26" s="40"/>
      <c r="H26" s="40"/>
      <c r="L26" s="23"/>
    </row>
    <row r="27" spans="1:12" s="16" customFormat="1" ht="15.75">
      <c r="A27" s="20" t="s">
        <v>29</v>
      </c>
      <c r="B27" s="18"/>
      <c r="C27" s="18"/>
      <c r="D27" s="46"/>
      <c r="E27" s="35"/>
      <c r="F27" s="40"/>
      <c r="G27" s="40"/>
      <c r="H27" s="40"/>
      <c r="L27" s="23"/>
    </row>
    <row r="28" spans="1:12" s="16" customFormat="1" ht="15.75">
      <c r="A28" s="20" t="s">
        <v>30</v>
      </c>
      <c r="B28" s="18"/>
      <c r="C28" s="18"/>
      <c r="D28" s="46"/>
      <c r="E28" s="35"/>
      <c r="F28" s="40"/>
      <c r="G28" s="40"/>
      <c r="H28" s="40"/>
      <c r="L28" s="23"/>
    </row>
    <row r="29" spans="1:12" s="16" customFormat="1" ht="15.75">
      <c r="A29" s="20" t="s">
        <v>31</v>
      </c>
      <c r="B29" s="18"/>
      <c r="C29" s="18"/>
      <c r="D29" s="46"/>
      <c r="E29" s="35"/>
      <c r="F29" s="40"/>
      <c r="G29" s="40"/>
      <c r="H29" s="40"/>
      <c r="L29" s="23"/>
    </row>
    <row r="30" spans="1:12" s="16" customFormat="1" ht="15.75">
      <c r="A30" s="20" t="s">
        <v>32</v>
      </c>
      <c r="B30" s="18"/>
      <c r="C30" s="18"/>
      <c r="D30" s="46"/>
      <c r="E30" s="35"/>
      <c r="F30" s="40"/>
      <c r="G30" s="40"/>
      <c r="H30" s="40"/>
      <c r="L30" s="23"/>
    </row>
    <row r="31" spans="1:12" s="16" customFormat="1" ht="31.5">
      <c r="A31" s="20" t="s">
        <v>33</v>
      </c>
      <c r="B31" s="18"/>
      <c r="C31" s="18"/>
      <c r="D31" s="46"/>
      <c r="E31" s="35"/>
      <c r="F31" s="40"/>
      <c r="G31" s="40"/>
      <c r="H31" s="40"/>
      <c r="L31" s="23"/>
    </row>
    <row r="32" spans="1:12" s="16" customFormat="1" ht="15.75">
      <c r="A32" s="20" t="s">
        <v>57</v>
      </c>
      <c r="B32" s="18">
        <f>B8*0.1</f>
        <v>139498.474</v>
      </c>
      <c r="C32" s="18">
        <f>C8*0.1</f>
        <v>139498.474</v>
      </c>
      <c r="D32" s="46"/>
      <c r="E32" s="35"/>
      <c r="F32" s="40"/>
      <c r="G32" s="40"/>
      <c r="H32" s="40">
        <f>C32-G32</f>
        <v>139498.474</v>
      </c>
      <c r="L32" s="23"/>
    </row>
    <row r="33" spans="1:14" s="16" customFormat="1" ht="31.5">
      <c r="A33" s="30" t="s">
        <v>35</v>
      </c>
      <c r="B33" s="31">
        <f>SUM(B12:B32)</f>
        <v>454492.2788</v>
      </c>
      <c r="C33" s="31">
        <f>SUM(C12:C32)</f>
        <v>454492.2788</v>
      </c>
      <c r="D33" s="11"/>
      <c r="E33" s="37"/>
      <c r="F33" s="40"/>
      <c r="G33" s="40"/>
      <c r="H33" s="40"/>
      <c r="L33" s="22"/>
      <c r="M33" s="22"/>
      <c r="N33" s="22"/>
    </row>
    <row r="34" spans="1:8" ht="15.75">
      <c r="A34" s="26" t="s">
        <v>36</v>
      </c>
      <c r="B34" s="27">
        <f>B33+B8</f>
        <v>1849477.0187999997</v>
      </c>
      <c r="C34" s="27">
        <f>C33+C8</f>
        <v>1849477.0187999997</v>
      </c>
      <c r="D34" s="46"/>
      <c r="E34" s="47"/>
      <c r="F34" s="40">
        <f>SUM(F2:F33)</f>
        <v>37841.95</v>
      </c>
      <c r="G34" s="40">
        <f>SUM(G2:G33)</f>
        <v>193461.16999999998</v>
      </c>
      <c r="H34" s="40">
        <f>SUM(H2:H33)</f>
        <v>1618173.8987999996</v>
      </c>
    </row>
    <row r="35" spans="7:8" ht="15">
      <c r="G35" s="48">
        <f>G23+G17</f>
        <v>88414.34</v>
      </c>
      <c r="H35" s="48">
        <f>H8+H15+H16+H17+H18+H32</f>
        <v>1618173.8987999996</v>
      </c>
    </row>
    <row r="36" ht="15.75">
      <c r="C36" s="49">
        <v>1849477.0187999997</v>
      </c>
    </row>
    <row r="37" spans="3:8" ht="26.25" customHeight="1">
      <c r="C37" s="50">
        <f>C34-C36</f>
        <v>0</v>
      </c>
      <c r="E37"/>
      <c r="F37" s="3"/>
      <c r="G37" s="51"/>
      <c r="H37" s="51"/>
    </row>
    <row r="40" spans="3:5" ht="15">
      <c r="C40" s="2">
        <v>2018</v>
      </c>
      <c r="E40" s="2">
        <v>2019</v>
      </c>
    </row>
    <row r="41" ht="15">
      <c r="A41" s="1" t="s">
        <v>58</v>
      </c>
    </row>
    <row r="42" spans="1:5" ht="15">
      <c r="A42" s="1" t="s">
        <v>59</v>
      </c>
      <c r="C42" s="22">
        <v>347128.44</v>
      </c>
      <c r="E42" s="22">
        <v>1294459.8</v>
      </c>
    </row>
    <row r="43" spans="1:3" ht="15">
      <c r="A43" s="1" t="s">
        <v>60</v>
      </c>
      <c r="C43" s="22">
        <v>65000</v>
      </c>
    </row>
    <row r="44" spans="3:6" ht="15">
      <c r="C44" s="52">
        <f>SUM(C42:C43)</f>
        <v>412128.44</v>
      </c>
      <c r="D44" s="52">
        <f>SUM(D42:D43)</f>
        <v>0</v>
      </c>
      <c r="E44" s="52">
        <f>SUM(E42:E43)</f>
        <v>1294459.8</v>
      </c>
      <c r="F44" s="22">
        <f>E44+C44</f>
        <v>1706588.24</v>
      </c>
    </row>
    <row r="46" spans="3:6" ht="15">
      <c r="C46" s="22"/>
      <c r="F46" s="22">
        <f>F44-H35</f>
        <v>88414.34120000037</v>
      </c>
    </row>
    <row r="48" spans="1:5" ht="15">
      <c r="A48" s="1" t="s">
        <v>61</v>
      </c>
      <c r="C48" s="2">
        <v>2018</v>
      </c>
      <c r="E48" s="2">
        <v>2019</v>
      </c>
    </row>
    <row r="50" spans="1:5" ht="15">
      <c r="A50" s="1" t="s">
        <v>59</v>
      </c>
      <c r="C50" s="22">
        <v>23414.34</v>
      </c>
      <c r="E50" s="22">
        <f>1294459.8+323714.1</f>
        <v>1618173.9</v>
      </c>
    </row>
    <row r="51" spans="1:3" ht="15">
      <c r="A51" s="1" t="s">
        <v>60</v>
      </c>
      <c r="C51" s="22">
        <v>65000</v>
      </c>
    </row>
    <row r="52" spans="3:5" ht="15">
      <c r="C52" s="52">
        <f>SUM(C50:C51)</f>
        <v>88414.34</v>
      </c>
      <c r="D52" s="52">
        <f>SUM(D50:D51)</f>
        <v>0</v>
      </c>
      <c r="E52" s="52">
        <f>SUM(E50:E51)</f>
        <v>1618173.9</v>
      </c>
    </row>
  </sheetData>
  <sheetProtection selectLockedCells="1" selectUnlockedCells="1"/>
  <printOptions/>
  <pageMargins left="0.7479166666666667" right="0.7479166666666667" top="0.5902777777777778" bottom="0.5902777777777778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2018-12-18T13:10:18Z</cp:lastPrinted>
  <dcterms:created xsi:type="dcterms:W3CDTF">2018-10-24T06:21:25Z</dcterms:created>
  <dcterms:modified xsi:type="dcterms:W3CDTF">2019-03-26T13:21:34Z</dcterms:modified>
  <cp:category/>
  <cp:version/>
  <cp:contentType/>
  <cp:contentStatus/>
  <cp:revision>6</cp:revision>
</cp:coreProperties>
</file>