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Foglio1" sheetId="1" r:id="rId1"/>
    <sheet name="Foglio2" sheetId="2" r:id="rId2"/>
    <sheet name="Foglio3" sheetId="3" r:id="rId3"/>
  </sheets>
  <definedNames>
    <definedName name="_xlnm.Print_Area" localSheetId="1">'Foglio2'!$A$1:$C$26</definedName>
  </definedNames>
  <calcPr fullCalcOnLoad="1"/>
</workbook>
</file>

<file path=xl/sharedStrings.xml><?xml version="1.0" encoding="utf-8"?>
<sst xmlns="http://schemas.openxmlformats.org/spreadsheetml/2006/main" count="55" uniqueCount="49">
  <si>
    <t>1. civili</t>
  </si>
  <si>
    <t>2. strutture</t>
  </si>
  <si>
    <t>3. impianti elettrici e speciali</t>
  </si>
  <si>
    <t>4. impianti meccanici</t>
  </si>
  <si>
    <t>5. spese progettazione</t>
  </si>
  <si>
    <t>Totale lavori a corpo</t>
  </si>
  <si>
    <t>Somme a disposizione della Stazione Appaltante per</t>
  </si>
  <si>
    <t>1. lavori in economia previsti in progetto, ma esclusi dall'appalto</t>
  </si>
  <si>
    <t xml:space="preserve">IVA inclusa </t>
  </si>
  <si>
    <t>2. rilievi, accertamenti e indagini, prove dei materiali art. 16, c.</t>
  </si>
  <si>
    <t xml:space="preserve">1, lett. b, punto 11 D.P.R. 207/10 - IVA inclusa </t>
  </si>
  <si>
    <t>3. allacciamenti ai pubblici servizi IVA inclusa</t>
  </si>
  <si>
    <r>
      <rPr>
        <sz val="10"/>
        <color indexed="8"/>
        <rFont val="Verdana"/>
        <family val="2"/>
      </rPr>
      <t xml:space="preserve">4. </t>
    </r>
    <r>
      <rPr>
        <sz val="10"/>
        <rFont val="Tahoma-OneByteIdentityH"/>
        <family val="0"/>
      </rPr>
      <t>imprevisti</t>
    </r>
  </si>
  <si>
    <t>5. acquisizione aree o immobili e pertinenti indennizzi</t>
  </si>
  <si>
    <t>6. accantonamento di cui all’articolo 133, commi 3 e 4, del codice</t>
  </si>
  <si>
    <t>7. spese di cui agli articoli 90, comma 5, e 92, comma 7-bis, del codice, spese tecniche relative alla</t>
  </si>
  <si>
    <t>€ 36 720,00 (incentivo)</t>
  </si>
  <si>
    <t>progettazione, alle necessarie attività preliminari, al coordinamento della sicurezza in fase di progettazione,</t>
  </si>
  <si>
    <t>alle conferenze di servizi, alla direzione lavori e al coordinamento della sicurezza in fase di esecuzione,</t>
  </si>
  <si>
    <t>€ 8 400,00 (assicurazione)</t>
  </si>
  <si>
    <t>all’assistenza giornaliera e contabilità, l’importo relativo all’incentivo di cui all’articolo 92, comma 5, del</t>
  </si>
  <si>
    <t>codice, nella misura corrispondente alle prestazioni che dovranno essere svolte dal personale dipendente</t>
  </si>
  <si>
    <t>8. spese per attività tecnico amministrative connesse alla progettazione, di supporto al responsabile del procedimento, e di verifica e validazione (compreso iva e oneri previdenziali);</t>
  </si>
  <si>
    <t>9. eventuali spese per commissioni giudicatrici</t>
  </si>
  <si>
    <t xml:space="preserve">10. spese per pubblicità </t>
  </si>
  <si>
    <t>€      9 000,00</t>
  </si>
  <si>
    <t>11. spese per accertamenti di laboratorio e verifiche tecniche, collaudo</t>
  </si>
  <si>
    <t>tecnico amministrativo, collaudo statico ed altri eventuali collaudi specialistici</t>
  </si>
  <si>
    <t>12- I.V.A., eventuali altre imposte e contributi dovuti per legge.</t>
  </si>
  <si>
    <t>13 - fornitura arredi di completamento</t>
  </si>
  <si>
    <t>B TOTALE somme a disposizione</t>
  </si>
  <si>
    <t>TOTALE COMPLESSIVO</t>
  </si>
  <si>
    <t>Q.E. Nuova Palestra Istituto Checchi</t>
  </si>
  <si>
    <t>LAVORI</t>
  </si>
  <si>
    <t xml:space="preserve">oneri di sicurezza </t>
  </si>
  <si>
    <t xml:space="preserve">1. lavori in economia previsti in progetto, ma esclusi dall'appalto </t>
  </si>
  <si>
    <t>2. rilievi, accertamenti e indagini iva compresa:</t>
  </si>
  <si>
    <t xml:space="preserve">Indagini geologiche DD 167/2020 Igetecna </t>
  </si>
  <si>
    <t xml:space="preserve">3. allacciamenti ai pubblici servizi </t>
  </si>
  <si>
    <r>
      <rPr>
        <sz val="10"/>
        <color indexed="8"/>
        <rFont val="Verdana"/>
        <family val="2"/>
      </rPr>
      <t xml:space="preserve">4. </t>
    </r>
    <r>
      <rPr>
        <sz val="10"/>
        <rFont val="Tahoma-OneByteIdentityH"/>
        <family val="0"/>
      </rPr>
      <t>imprevisti e arrotondamenti</t>
    </r>
  </si>
  <si>
    <t xml:space="preserve">7. fondo per la progettazione e l’innovazione di  cui all’art. 93, comma 7-bis, del codice, nella misura del 2% </t>
  </si>
  <si>
    <t xml:space="preserve">   7.1 assicurazione progettisti interni</t>
  </si>
  <si>
    <t>8. spese per attività tecnico amministrative connesse alla progettazione, di supporto al responsabile del procedimento:</t>
  </si>
  <si>
    <r>
      <rPr>
        <sz val="10"/>
        <color indexed="8"/>
        <rFont val="Arial"/>
        <family val="2"/>
      </rPr>
      <t xml:space="preserve">Progetto definitivo ed esecutivo DD </t>
    </r>
    <r>
      <rPr>
        <sz val="12"/>
        <rFont val="Georgia"/>
        <family val="1"/>
      </rPr>
      <t xml:space="preserve">759 del 04/05/2020 </t>
    </r>
  </si>
  <si>
    <t>9. Direzione lavori e coordinamento sicurezza</t>
  </si>
  <si>
    <t>11. spese per accertamenti di laboratorio e verifiche tecniche di collaudo</t>
  </si>
  <si>
    <t>12. I.V.A.:</t>
  </si>
  <si>
    <t>12.1 0% sui lavori (A)</t>
  </si>
  <si>
    <t>12. spese tecniche compreso contrib. previd. (8)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</si>
</sst>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%"/>
    <numFmt numFmtId="166" formatCode="_-&quot;€ &quot;* #,##0.00_-;&quot;-€ &quot;* #,##0.00_-;_-&quot;€ &quot;* \-??_-;_-@_-"/>
    <numFmt numFmtId="167" formatCode="&quot;€ &quot;#,##0;[RED]&quot;-€ &quot;#,##0"/>
    <numFmt numFmtId="168" formatCode="DD/MM/YYYY"/>
    <numFmt numFmtId="169" formatCode="0%"/>
    <numFmt numFmtId="170" formatCode="[$€-410]\ #,##0.00;[RED]\-[$€-410]\ #,##0.00"/>
  </numFmts>
  <fonts count="2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ahoma-OneByteIdentityH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name val="Georgia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22"/>
      </left>
      <right>
        <color indexed="63"/>
      </right>
      <top style="double">
        <color indexed="22"/>
      </top>
      <bottom style="double">
        <color indexed="22"/>
      </bottom>
    </border>
    <border>
      <left style="double">
        <color indexed="22"/>
      </left>
      <right>
        <color indexed="63"/>
      </right>
      <top>
        <color indexed="63"/>
      </top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>
        <color indexed="63"/>
      </right>
      <top>
        <color indexed="63"/>
      </top>
      <bottom>
        <color indexed="63"/>
      </bottom>
    </border>
    <border>
      <left style="double">
        <color indexed="22"/>
      </left>
      <right style="double">
        <color indexed="22"/>
      </right>
      <top>
        <color indexed="63"/>
      </top>
      <bottom>
        <color indexed="63"/>
      </bottom>
    </border>
    <border>
      <left style="double">
        <color indexed="22"/>
      </left>
      <right style="double">
        <color indexed="22"/>
      </right>
      <top>
        <color indexed="63"/>
      </top>
      <bottom style="double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6">
    <xf numFmtId="164" fontId="0" fillId="0" borderId="0" xfId="0" applyAlignment="1">
      <alignment/>
    </xf>
    <xf numFmtId="164" fontId="12" fillId="0" borderId="2" xfId="0" applyFont="1" applyBorder="1" applyAlignment="1">
      <alignment horizontal="left" vertical="top" wrapText="1" indent="1"/>
    </xf>
    <xf numFmtId="165" fontId="12" fillId="0" borderId="2" xfId="0" applyNumberFormat="1" applyFont="1" applyBorder="1" applyAlignment="1">
      <alignment horizontal="left" vertical="top" wrapText="1" indent="1"/>
    </xf>
    <xf numFmtId="166" fontId="0" fillId="0" borderId="0" xfId="0" applyNumberFormat="1" applyAlignment="1">
      <alignment/>
    </xf>
    <xf numFmtId="164" fontId="12" fillId="0" borderId="3" xfId="0" applyFont="1" applyBorder="1" applyAlignment="1">
      <alignment horizontal="left" vertical="top" wrapText="1" indent="1"/>
    </xf>
    <xf numFmtId="165" fontId="13" fillId="0" borderId="3" xfId="0" applyNumberFormat="1" applyFont="1" applyBorder="1" applyAlignment="1">
      <alignment horizontal="left" vertical="top" wrapText="1" indent="1"/>
    </xf>
    <xf numFmtId="165" fontId="0" fillId="0" borderId="0" xfId="0" applyNumberFormat="1" applyAlignment="1">
      <alignment/>
    </xf>
    <xf numFmtId="164" fontId="14" fillId="9" borderId="3" xfId="0" applyFont="1" applyFill="1" applyBorder="1" applyAlignment="1">
      <alignment horizontal="left" vertical="top" wrapText="1" indent="1"/>
    </xf>
    <xf numFmtId="165" fontId="13" fillId="9" borderId="3" xfId="0" applyNumberFormat="1" applyFont="1" applyFill="1" applyBorder="1" applyAlignment="1">
      <alignment horizontal="left" vertical="top" wrapText="1" indent="1"/>
    </xf>
    <xf numFmtId="166" fontId="15" fillId="0" borderId="0" xfId="0" applyNumberFormat="1" applyFont="1" applyAlignment="1">
      <alignment/>
    </xf>
    <xf numFmtId="164" fontId="12" fillId="0" borderId="4" xfId="0" applyFont="1" applyBorder="1" applyAlignment="1">
      <alignment horizontal="left" vertical="top" wrapText="1" indent="1"/>
    </xf>
    <xf numFmtId="164" fontId="12" fillId="0" borderId="5" xfId="0" applyFont="1" applyBorder="1" applyAlignment="1">
      <alignment horizontal="left" vertical="top" wrapText="1" indent="1"/>
    </xf>
    <xf numFmtId="166" fontId="12" fillId="0" borderId="4" xfId="0" applyNumberFormat="1" applyFont="1" applyBorder="1" applyAlignment="1">
      <alignment horizontal="left" vertical="top" wrapText="1" indent="1"/>
    </xf>
    <xf numFmtId="166" fontId="12" fillId="0" borderId="6" xfId="0" applyNumberFormat="1" applyFont="1" applyBorder="1" applyAlignment="1">
      <alignment horizontal="left" vertical="top" wrapText="1" indent="1"/>
    </xf>
    <xf numFmtId="164" fontId="16" fillId="0" borderId="7" xfId="0" applyFont="1" applyBorder="1" applyAlignment="1">
      <alignment horizontal="left" vertical="top" wrapText="1" indent="1"/>
    </xf>
    <xf numFmtId="164" fontId="12" fillId="0" borderId="7" xfId="0" applyFont="1" applyBorder="1" applyAlignment="1">
      <alignment horizontal="left" vertical="top" wrapText="1" indent="1"/>
    </xf>
    <xf numFmtId="164" fontId="12" fillId="0" borderId="6" xfId="0" applyFont="1" applyBorder="1" applyAlignment="1">
      <alignment horizontal="left" vertical="top" wrapText="1" indent="1"/>
    </xf>
    <xf numFmtId="164" fontId="0" fillId="0" borderId="6" xfId="0" applyBorder="1" applyAlignment="1">
      <alignment vertical="top" wrapText="1"/>
    </xf>
    <xf numFmtId="164" fontId="0" fillId="0" borderId="7" xfId="0" applyBorder="1" applyAlignment="1">
      <alignment vertical="top" wrapText="1"/>
    </xf>
    <xf numFmtId="166" fontId="12" fillId="0" borderId="7" xfId="0" applyNumberFormat="1" applyFont="1" applyBorder="1" applyAlignment="1">
      <alignment horizontal="left" vertical="top" wrapText="1" indent="1"/>
    </xf>
    <xf numFmtId="167" fontId="12" fillId="0" borderId="7" xfId="0" applyNumberFormat="1" applyFont="1" applyBorder="1" applyAlignment="1">
      <alignment horizontal="left" vertical="top" wrapText="1" indent="1"/>
    </xf>
    <xf numFmtId="166" fontId="14" fillId="9" borderId="7" xfId="0" applyNumberFormat="1" applyFont="1" applyFill="1" applyBorder="1" applyAlignment="1">
      <alignment horizontal="left" vertical="top" wrapText="1" indent="1"/>
    </xf>
    <xf numFmtId="168" fontId="0" fillId="0" borderId="0" xfId="0" applyNumberFormat="1" applyAlignment="1">
      <alignment/>
    </xf>
    <xf numFmtId="164" fontId="0" fillId="0" borderId="0" xfId="0" applyFont="1" applyAlignment="1">
      <alignment/>
    </xf>
    <xf numFmtId="164" fontId="15" fillId="7" borderId="8" xfId="0" applyFont="1" applyFill="1" applyBorder="1" applyAlignment="1">
      <alignment horizontal="center" wrapText="1"/>
    </xf>
    <xf numFmtId="164" fontId="18" fillId="0" borderId="9" xfId="0" applyFont="1" applyBorder="1" applyAlignment="1">
      <alignment horizontal="left" vertical="top" wrapText="1" indent="1"/>
    </xf>
    <xf numFmtId="165" fontId="0" fillId="0" borderId="0" xfId="19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6" fontId="0" fillId="0" borderId="9" xfId="0" applyNumberFormat="1" applyFont="1" applyBorder="1" applyAlignment="1">
      <alignment/>
    </xf>
    <xf numFmtId="164" fontId="2" fillId="9" borderId="9" xfId="0" applyFont="1" applyFill="1" applyBorder="1" applyAlignment="1">
      <alignment horizontal="left" vertical="top" wrapText="1" indent="1"/>
    </xf>
    <xf numFmtId="165" fontId="19" fillId="9" borderId="9" xfId="0" applyNumberFormat="1" applyFont="1" applyFill="1" applyBorder="1" applyAlignment="1">
      <alignment horizontal="left" vertical="top" wrapText="1" indent="1"/>
    </xf>
    <xf numFmtId="166" fontId="15" fillId="7" borderId="9" xfId="0" applyNumberFormat="1" applyFont="1" applyFill="1" applyBorder="1" applyAlignment="1">
      <alignment/>
    </xf>
    <xf numFmtId="166" fontId="18" fillId="0" borderId="9" xfId="0" applyNumberFormat="1" applyFont="1" applyBorder="1" applyAlignment="1">
      <alignment horizontal="left" vertical="top" wrapText="1" indent="1"/>
    </xf>
    <xf numFmtId="164" fontId="18" fillId="0" borderId="9" xfId="0" applyFont="1" applyFill="1" applyBorder="1" applyAlignment="1">
      <alignment horizontal="left" wrapText="1" indent="1"/>
    </xf>
    <xf numFmtId="164" fontId="18" fillId="0" borderId="9" xfId="0" applyFont="1" applyFill="1" applyBorder="1" applyAlignment="1">
      <alignment horizontal="left" vertical="top" wrapText="1" indent="1"/>
    </xf>
    <xf numFmtId="166" fontId="0" fillId="0" borderId="9" xfId="0" applyNumberFormat="1" applyFont="1" applyFill="1" applyBorder="1" applyAlignment="1">
      <alignment/>
    </xf>
    <xf numFmtId="164" fontId="18" fillId="0" borderId="9" xfId="0" applyFont="1" applyBorder="1" applyAlignment="1">
      <alignment horizontal="left" wrapText="1" indent="1"/>
    </xf>
    <xf numFmtId="164" fontId="12" fillId="0" borderId="9" xfId="0" applyFont="1" applyBorder="1" applyAlignment="1">
      <alignment horizontal="left" indent="1"/>
    </xf>
    <xf numFmtId="170" fontId="15" fillId="0" borderId="0" xfId="0" applyNumberFormat="1" applyFont="1" applyAlignment="1">
      <alignment/>
    </xf>
    <xf numFmtId="164" fontId="18" fillId="0" borderId="9" xfId="0" applyFont="1" applyBorder="1" applyAlignment="1">
      <alignment horizontal="left" wrapText="1"/>
    </xf>
    <xf numFmtId="164" fontId="18" fillId="0" borderId="9" xfId="0" applyFont="1" applyBorder="1" applyAlignment="1">
      <alignment wrapText="1"/>
    </xf>
    <xf numFmtId="164" fontId="18" fillId="0" borderId="9" xfId="0" applyFont="1" applyBorder="1" applyAlignment="1">
      <alignment/>
    </xf>
    <xf numFmtId="164" fontId="18" fillId="0" borderId="9" xfId="0" applyFont="1" applyBorder="1" applyAlignment="1">
      <alignment horizontal="left" indent="1"/>
    </xf>
    <xf numFmtId="164" fontId="0" fillId="0" borderId="9" xfId="0" applyFont="1" applyBorder="1" applyAlignment="1">
      <alignment/>
    </xf>
    <xf numFmtId="164" fontId="2" fillId="0" borderId="9" xfId="0" applyFont="1" applyFill="1" applyBorder="1" applyAlignment="1">
      <alignment horizontal="left" vertical="top" wrapText="1" indent="1"/>
    </xf>
    <xf numFmtId="166" fontId="2" fillId="7" borderId="9" xfId="0" applyNumberFormat="1" applyFont="1" applyFill="1" applyBorder="1" applyAlignment="1">
      <alignment horizontal="left" vertical="top" wrapText="1" inden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8.00390625" defaultRowHeight="12.75"/>
  <cols>
    <col min="1" max="1" width="43.00390625" style="0" customWidth="1"/>
    <col min="2" max="2" width="14.57421875" style="0" customWidth="1"/>
    <col min="3" max="3" width="27.421875" style="0" customWidth="1"/>
    <col min="4" max="4" width="15.57421875" style="0" customWidth="1"/>
    <col min="5" max="5" width="14.57421875" style="0" customWidth="1"/>
    <col min="6" max="6" width="12.8515625" style="0" customWidth="1"/>
    <col min="7" max="7" width="14.57421875" style="0" customWidth="1"/>
    <col min="8" max="16384" width="9.00390625" style="0" customWidth="1"/>
  </cols>
  <sheetData>
    <row r="1" spans="1:4" ht="12.75">
      <c r="A1" s="1" t="s">
        <v>0</v>
      </c>
      <c r="B1" s="2">
        <f>C1/C6</f>
        <v>0.418771875</v>
      </c>
      <c r="C1" s="3">
        <v>5360280</v>
      </c>
      <c r="D1" s="3"/>
    </row>
    <row r="2" spans="1:4" ht="12.75">
      <c r="A2" s="4" t="s">
        <v>1</v>
      </c>
      <c r="B2" s="5">
        <f>C2/C6</f>
        <v>0.19771875</v>
      </c>
      <c r="C2" s="3">
        <v>2530800</v>
      </c>
      <c r="D2" s="3">
        <f>SUM(C1:C2)</f>
        <v>7891080</v>
      </c>
    </row>
    <row r="3" spans="1:4" ht="12.75">
      <c r="A3" s="4" t="s">
        <v>2</v>
      </c>
      <c r="B3" s="5">
        <f>C3/C6</f>
        <v>0.1498171875</v>
      </c>
      <c r="C3" s="3">
        <v>1917660</v>
      </c>
      <c r="D3" s="3"/>
    </row>
    <row r="4" spans="1:4" ht="12.75">
      <c r="A4" s="4" t="s">
        <v>3</v>
      </c>
      <c r="B4" s="5">
        <f>C4/C6</f>
        <v>0.1711921875</v>
      </c>
      <c r="C4" s="3">
        <v>2191260</v>
      </c>
      <c r="D4" s="3"/>
    </row>
    <row r="5" spans="1:5" ht="12.75">
      <c r="A5" s="4" t="s">
        <v>4</v>
      </c>
      <c r="B5" s="5">
        <f>C5/C6</f>
        <v>0.0625</v>
      </c>
      <c r="C5" s="3">
        <v>800000</v>
      </c>
      <c r="D5" s="3"/>
      <c r="E5" s="6">
        <f>C54%</f>
        <v>0</v>
      </c>
    </row>
    <row r="6" spans="1:7" ht="12.75">
      <c r="A6" s="7" t="s">
        <v>5</v>
      </c>
      <c r="B6" s="8">
        <f>SUM(B1:B5)</f>
        <v>1</v>
      </c>
      <c r="C6" s="9">
        <f>SUM(C1:C5)</f>
        <v>12800000</v>
      </c>
      <c r="D6" s="3"/>
      <c r="E6" s="3">
        <f>C5*4%</f>
        <v>32000</v>
      </c>
      <c r="F6" s="3">
        <f>E6+C5</f>
        <v>832000</v>
      </c>
      <c r="G6" s="3">
        <f>F6*22%</f>
        <v>183040</v>
      </c>
    </row>
    <row r="7" spans="1:7" ht="25.5">
      <c r="A7" s="1" t="s">
        <v>6</v>
      </c>
      <c r="B7" s="1"/>
      <c r="C7" s="10"/>
      <c r="E7" s="3">
        <f>C5+E6</f>
        <v>832000</v>
      </c>
      <c r="F7" s="3">
        <f>E7*22%</f>
        <v>183040</v>
      </c>
      <c r="G7" s="3">
        <f>F6+G6</f>
        <v>1015040</v>
      </c>
    </row>
    <row r="8" spans="1:3" ht="25.5">
      <c r="A8" s="11" t="s">
        <v>7</v>
      </c>
      <c r="B8" s="10"/>
      <c r="C8" s="12">
        <v>137000</v>
      </c>
    </row>
    <row r="9" spans="1:3" ht="12.75">
      <c r="A9" s="4" t="s">
        <v>8</v>
      </c>
      <c r="B9" s="10"/>
      <c r="C9" s="12"/>
    </row>
    <row r="10" spans="1:3" ht="25.5">
      <c r="A10" s="11" t="s">
        <v>9</v>
      </c>
      <c r="B10" s="10"/>
      <c r="C10" s="13">
        <v>40000</v>
      </c>
    </row>
    <row r="11" spans="1:3" ht="25.5">
      <c r="A11" s="4" t="s">
        <v>10</v>
      </c>
      <c r="B11" s="10"/>
      <c r="C11" s="14"/>
    </row>
    <row r="12" spans="1:3" ht="25.5">
      <c r="A12" s="4" t="s">
        <v>11</v>
      </c>
      <c r="B12" s="4"/>
      <c r="C12" s="13">
        <v>50000</v>
      </c>
    </row>
    <row r="13" spans="1:3" ht="12.75">
      <c r="A13" s="4" t="s">
        <v>12</v>
      </c>
      <c r="B13" s="4"/>
      <c r="C13" s="13">
        <v>139960</v>
      </c>
    </row>
    <row r="14" spans="1:3" ht="25.5">
      <c r="A14" s="4" t="s">
        <v>13</v>
      </c>
      <c r="B14" s="4"/>
      <c r="C14" s="15"/>
    </row>
    <row r="15" spans="1:6" ht="52.5" customHeight="1">
      <c r="A15" s="4" t="s">
        <v>14</v>
      </c>
      <c r="B15" s="4"/>
      <c r="C15" s="15"/>
      <c r="F15">
        <v>12000000</v>
      </c>
    </row>
    <row r="16" spans="1:8" ht="38.25">
      <c r="A16" s="11" t="s">
        <v>15</v>
      </c>
      <c r="B16" s="10"/>
      <c r="C16" s="16" t="s">
        <v>16</v>
      </c>
      <c r="F16">
        <f>F15*2%</f>
        <v>240000</v>
      </c>
      <c r="G16">
        <f>F16*0.9</f>
        <v>216000</v>
      </c>
      <c r="H16">
        <f>G16*17%</f>
        <v>36720</v>
      </c>
    </row>
    <row r="17" spans="1:3" ht="41.25" customHeight="1">
      <c r="A17" s="11" t="s">
        <v>17</v>
      </c>
      <c r="B17" s="10"/>
      <c r="C17" s="16"/>
    </row>
    <row r="18" spans="1:3" ht="38.25">
      <c r="A18" s="11" t="s">
        <v>18</v>
      </c>
      <c r="B18" s="10"/>
      <c r="C18" s="16" t="s">
        <v>19</v>
      </c>
    </row>
    <row r="19" spans="1:3" ht="38.25">
      <c r="A19" s="11" t="s">
        <v>20</v>
      </c>
      <c r="B19" s="10"/>
      <c r="C19" s="17"/>
    </row>
    <row r="20" spans="1:3" ht="38.25">
      <c r="A20" s="4" t="s">
        <v>21</v>
      </c>
      <c r="B20" s="10"/>
      <c r="C20" s="18"/>
    </row>
    <row r="21" spans="1:3" ht="76.5">
      <c r="A21" s="4" t="s">
        <v>22</v>
      </c>
      <c r="B21" s="4"/>
      <c r="C21" s="13">
        <v>200000</v>
      </c>
    </row>
    <row r="22" spans="1:3" ht="25.5">
      <c r="A22" s="4" t="s">
        <v>23</v>
      </c>
      <c r="B22" s="4"/>
      <c r="C22" s="15"/>
    </row>
    <row r="23" spans="1:3" ht="12.75">
      <c r="A23" s="4" t="s">
        <v>24</v>
      </c>
      <c r="B23" s="4"/>
      <c r="C23" s="15" t="s">
        <v>25</v>
      </c>
    </row>
    <row r="24" spans="1:3" ht="25.5">
      <c r="A24" s="11" t="s">
        <v>26</v>
      </c>
      <c r="B24" s="10"/>
      <c r="C24" s="19">
        <v>100000</v>
      </c>
    </row>
    <row r="25" spans="1:3" ht="64.5" customHeight="1">
      <c r="A25" s="4" t="s">
        <v>27</v>
      </c>
      <c r="B25" s="10"/>
      <c r="C25" s="15"/>
    </row>
    <row r="26" spans="1:3" ht="25.5">
      <c r="A26" s="4" t="s">
        <v>28</v>
      </c>
      <c r="B26" s="4"/>
      <c r="C26" s="20">
        <v>1200000</v>
      </c>
    </row>
    <row r="27" spans="1:3" ht="12.75">
      <c r="A27" s="4"/>
      <c r="B27" s="4"/>
      <c r="C27" s="20">
        <v>183040</v>
      </c>
    </row>
    <row r="28" spans="1:3" ht="12.75">
      <c r="A28" s="4" t="s">
        <v>29</v>
      </c>
      <c r="B28" s="4"/>
      <c r="C28" s="20">
        <v>150000</v>
      </c>
    </row>
    <row r="29" spans="1:3" ht="12.75">
      <c r="A29" s="7" t="s">
        <v>30</v>
      </c>
      <c r="B29" s="7"/>
      <c r="C29" s="21">
        <f>SUM(C8:C28)</f>
        <v>2200000</v>
      </c>
    </row>
    <row r="30" spans="1:5" ht="12.75">
      <c r="A30" s="7" t="s">
        <v>31</v>
      </c>
      <c r="B30" s="7"/>
      <c r="C30" s="21">
        <f>C6+C29</f>
        <v>15000000</v>
      </c>
      <c r="E30">
        <v>15000000</v>
      </c>
    </row>
    <row r="32" ht="12.75">
      <c r="E32" s="3">
        <f>E30-C30</f>
        <v>0</v>
      </c>
    </row>
    <row r="38" spans="5:7" ht="12.75">
      <c r="E38" s="22">
        <v>42036</v>
      </c>
      <c r="F38" s="22">
        <f>E38+250</f>
        <v>42286</v>
      </c>
      <c r="G38" s="22">
        <f>E38+155</f>
        <v>42191</v>
      </c>
    </row>
    <row r="39" spans="5:6" ht="12.75">
      <c r="E39" s="22">
        <v>42051</v>
      </c>
      <c r="F39" s="22">
        <f>E39+95</f>
        <v>42146</v>
      </c>
    </row>
    <row r="40" ht="12.75">
      <c r="F40" s="22">
        <f>E39+20</f>
        <v>42071</v>
      </c>
    </row>
    <row r="41" spans="5:6" ht="12.75">
      <c r="E41" s="22">
        <v>42306</v>
      </c>
      <c r="F41" s="22">
        <f>E41+350</f>
        <v>42656</v>
      </c>
    </row>
  </sheetData>
  <sheetProtection selectLockedCells="1" selectUnlockedCells="1"/>
  <mergeCells count="5">
    <mergeCell ref="B8:B9"/>
    <mergeCell ref="C8:C9"/>
    <mergeCell ref="B10:B11"/>
    <mergeCell ref="B16:B20"/>
    <mergeCell ref="B24:B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7">
      <selection activeCell="I15" sqref="I15"/>
    </sheetView>
  </sheetViews>
  <sheetFormatPr defaultColWidth="8.00390625" defaultRowHeight="12.75"/>
  <cols>
    <col min="1" max="1" width="43.00390625" style="0" customWidth="1"/>
    <col min="2" max="2" width="14.57421875" style="0" customWidth="1"/>
    <col min="3" max="3" width="27.421875" style="23" customWidth="1"/>
    <col min="4" max="16384" width="9.00390625" style="0" customWidth="1"/>
  </cols>
  <sheetData>
    <row r="1" spans="1:3" ht="40.5" customHeight="1">
      <c r="A1" s="24" t="s">
        <v>32</v>
      </c>
      <c r="B1" s="24"/>
      <c r="C1" s="24"/>
    </row>
    <row r="2" spans="1:3" ht="14.25">
      <c r="A2" s="25" t="s">
        <v>33</v>
      </c>
      <c r="B2" s="26"/>
      <c r="C2" s="27">
        <v>844008.2</v>
      </c>
    </row>
    <row r="3" spans="1:3" ht="14.25">
      <c r="A3" s="25" t="s">
        <v>34</v>
      </c>
      <c r="B3" s="26"/>
      <c r="C3" s="27">
        <v>21100.2</v>
      </c>
    </row>
    <row r="4" spans="1:3" ht="14.25">
      <c r="A4" s="25"/>
      <c r="B4" s="26"/>
      <c r="C4" s="28"/>
    </row>
    <row r="5" spans="1:3" ht="14.25">
      <c r="A5" s="25"/>
      <c r="B5" s="26"/>
      <c r="C5" s="28"/>
    </row>
    <row r="6" spans="1:3" ht="14.25">
      <c r="A6" s="29" t="s">
        <v>5</v>
      </c>
      <c r="B6" s="30">
        <f>SUM(B2:B5)</f>
        <v>0</v>
      </c>
      <c r="C6" s="31">
        <f>+SUM(C2:C5)</f>
        <v>865108.3999999999</v>
      </c>
    </row>
    <row r="7" spans="1:3" ht="24.75">
      <c r="A7" s="25" t="s">
        <v>6</v>
      </c>
      <c r="B7" s="25"/>
      <c r="C7" s="25"/>
    </row>
    <row r="8" spans="1:3" ht="24.75">
      <c r="A8" s="25" t="s">
        <v>35</v>
      </c>
      <c r="B8" s="25"/>
      <c r="C8" s="32"/>
    </row>
    <row r="9" spans="1:3" ht="14.25">
      <c r="A9" s="33" t="s">
        <v>36</v>
      </c>
      <c r="B9" s="34"/>
      <c r="C9" s="35"/>
    </row>
    <row r="10" spans="1:3" ht="14.25">
      <c r="A10" s="33" t="s">
        <v>37</v>
      </c>
      <c r="B10" s="34"/>
      <c r="C10" s="35">
        <v>8615.64</v>
      </c>
    </row>
    <row r="11" spans="1:3" ht="14.25">
      <c r="A11" s="36" t="s">
        <v>38</v>
      </c>
      <c r="B11" s="25"/>
      <c r="C11" s="28">
        <v>2500</v>
      </c>
    </row>
    <row r="12" spans="1:3" ht="15.75">
      <c r="A12" s="37" t="s">
        <v>39</v>
      </c>
      <c r="B12" s="25"/>
      <c r="C12" s="38">
        <v>37639.78</v>
      </c>
    </row>
    <row r="13" spans="1:3" ht="24.75">
      <c r="A13" s="25" t="s">
        <v>13</v>
      </c>
      <c r="B13" s="25"/>
      <c r="C13" s="28">
        <v>0</v>
      </c>
    </row>
    <row r="14" spans="1:3" ht="52.5" customHeight="1">
      <c r="A14" s="25" t="s">
        <v>14</v>
      </c>
      <c r="B14" s="25"/>
      <c r="C14" s="28"/>
    </row>
    <row r="15" spans="1:3" ht="36">
      <c r="A15" s="36" t="s">
        <v>40</v>
      </c>
      <c r="B15" s="25"/>
      <c r="C15" s="38">
        <v>9689.21</v>
      </c>
    </row>
    <row r="16" spans="1:3" ht="18" customHeight="1">
      <c r="A16" s="36" t="s">
        <v>41</v>
      </c>
      <c r="B16" s="25"/>
      <c r="C16" s="28"/>
    </row>
    <row r="17" spans="1:3" ht="36">
      <c r="A17" s="39" t="s">
        <v>42</v>
      </c>
      <c r="B17" s="25"/>
      <c r="C17" s="28"/>
    </row>
    <row r="18" spans="1:3" ht="30.75">
      <c r="A18" s="39" t="s">
        <v>43</v>
      </c>
      <c r="B18" s="25"/>
      <c r="C18" s="38">
        <v>23569</v>
      </c>
    </row>
    <row r="19" spans="1:3" ht="14.25">
      <c r="A19" s="40" t="s">
        <v>44</v>
      </c>
      <c r="B19" s="25"/>
      <c r="C19" s="38">
        <v>7545.35</v>
      </c>
    </row>
    <row r="20" spans="1:3" ht="14.25">
      <c r="A20" s="41" t="s">
        <v>24</v>
      </c>
      <c r="B20" s="25"/>
      <c r="C20" s="38">
        <v>0</v>
      </c>
    </row>
    <row r="21" spans="1:3" ht="24.75">
      <c r="A21" s="25" t="s">
        <v>45</v>
      </c>
      <c r="B21" s="25"/>
      <c r="C21" s="28">
        <v>4821.78</v>
      </c>
    </row>
    <row r="22" spans="1:3" ht="14.25">
      <c r="A22" s="42" t="s">
        <v>46</v>
      </c>
      <c r="B22" s="25"/>
      <c r="C22" s="43"/>
    </row>
    <row r="23" spans="1:3" ht="14.25">
      <c r="A23" s="42" t="s">
        <v>47</v>
      </c>
      <c r="B23" s="25"/>
      <c r="C23" s="38">
        <v>86510.84</v>
      </c>
    </row>
    <row r="24" spans="1:3" ht="14.25">
      <c r="A24" s="36" t="s">
        <v>48</v>
      </c>
      <c r="B24" s="25"/>
      <c r="C24" s="28"/>
    </row>
    <row r="25" spans="1:3" ht="14.25">
      <c r="A25" s="41"/>
      <c r="B25" s="44"/>
      <c r="C25" s="45">
        <f>SUM(C8:C24)</f>
        <v>180891.59999999998</v>
      </c>
    </row>
    <row r="26" spans="1:3" ht="14.25">
      <c r="A26" s="29" t="s">
        <v>31</v>
      </c>
      <c r="B26" s="29"/>
      <c r="C26" s="45">
        <f>C6+C25</f>
        <v>1045999.9999999999</v>
      </c>
    </row>
  </sheetData>
  <sheetProtection selectLockedCells="1" selectUnlockedCells="1"/>
  <mergeCells count="2">
    <mergeCell ref="A1:C1"/>
    <mergeCell ref="B15:B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2019-12-05T13:44:19Z</cp:lastPrinted>
  <dcterms:created xsi:type="dcterms:W3CDTF">2019-03-04T09:13:02Z</dcterms:created>
  <dcterms:modified xsi:type="dcterms:W3CDTF">2020-09-16T07:49:06Z</dcterms:modified>
  <cp:category/>
  <cp:version/>
  <cp:contentType/>
  <cp:contentStatus/>
  <cp:revision>6</cp:revision>
</cp:coreProperties>
</file>