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E SUPERCICLABILE FI-PO LOTTI 1 E 2" sheetId="1" r:id="rId1"/>
  </sheets>
  <definedNames>
    <definedName name="_xlnm.Print_Area" localSheetId="0">'QE SUPERCICLABILE FI-PO LOTTI 1 E 2'!$A$1:$B$67</definedName>
    <definedName name="Excel_BuiltIn_Print_Area" localSheetId="0">'QE SUPERCICLABILE FI-PO LOTTI 1 E 2'!$A$1:$B$67</definedName>
  </definedNames>
  <calcPr fullCalcOnLoad="1"/>
</workbook>
</file>

<file path=xl/sharedStrings.xml><?xml version="1.0" encoding="utf-8"?>
<sst xmlns="http://schemas.openxmlformats.org/spreadsheetml/2006/main" count="84" uniqueCount="83">
  <si>
    <t>Q.E. Superciclabile FI-PO Lotti 1 e 2</t>
  </si>
  <si>
    <t>VOCI</t>
  </si>
  <si>
    <t>importi</t>
  </si>
  <si>
    <t>riferimenti contabili</t>
  </si>
  <si>
    <t>Ante 2021</t>
  </si>
  <si>
    <t>A) SOMME DEI LAVORI A BASE D’APPALTO</t>
  </si>
  <si>
    <t>A.1) LAVORI LOTTO 1</t>
  </si>
  <si>
    <t>S.1) Sicurezza LOTTO 1</t>
  </si>
  <si>
    <t xml:space="preserve">   S.1.1 – Oneri sicurezza</t>
  </si>
  <si>
    <t xml:space="preserve">   S.1.2 – Bonifica ordigni esplosivi</t>
  </si>
  <si>
    <t xml:space="preserve">    IMPORTO DEI LAVORI LOTTO 1 (A1+S1)</t>
  </si>
  <si>
    <t xml:space="preserve">   A.2) LAVORI LOTTO 2</t>
  </si>
  <si>
    <t>S.2) Sicurezza LOTTO 2</t>
  </si>
  <si>
    <t xml:space="preserve">   S.2.1 – Oneri sicurezza</t>
  </si>
  <si>
    <t xml:space="preserve">   S.2.2 – Bonifica ordigni esplosivi</t>
  </si>
  <si>
    <t xml:space="preserve">   IMPORTO DEI LAVORI LOTTO 2 (A2+S2)</t>
  </si>
  <si>
    <t xml:space="preserve">   A) IMPORTO TOTALE DEI LAVORI A BASE D’APPALTO (A1+S1+A2+S2)</t>
  </si>
  <si>
    <t xml:space="preserve">   S) IMPORTO TOTALE SICUREZZA NON SOGGETTO A RIBASSO (S1+S2)</t>
  </si>
  <si>
    <t xml:space="preserve">   B) SOMME A DISPOSIZIONE DELLA STAZIONE APPALTANTE PER:</t>
  </si>
  <si>
    <t xml:space="preserve">   B.1) Espropri e indennizzi</t>
  </si>
  <si>
    <t xml:space="preserve">  B.1.1 – Espropri ed indennizzi LOTTO 1</t>
  </si>
  <si>
    <t xml:space="preserve">  B.1.2 – Espropri ed indennizzi LOTTO 2</t>
  </si>
  <si>
    <t xml:space="preserve">   B.2) Spese tecniche (comprese prove, campionamenti e indagini) - IVA e oneri previdenziali inclusi -</t>
  </si>
  <si>
    <t xml:space="preserve">  B.2.1 – Spese tecniche LOTTO 1</t>
  </si>
  <si>
    <t xml:space="preserve">  B.2.2 – Spese tecniche LOTTO 2</t>
  </si>
  <si>
    <t xml:space="preserve">  B.2.0.1 – Rilievo planialtimetrico LOTTO 1,2,7 - DD 451 del 19/03/2018</t>
  </si>
  <si>
    <t>Cap 19371 imp 1490/18</t>
  </si>
  <si>
    <t xml:space="preserve">  B.2.0.2 – Progettazione e D.L. LOTTO 1,2,7 - RTP capogruppo Enser - DD 2177 del 17/12/2018+ INCENTIVI</t>
  </si>
  <si>
    <t>Cap 19371 imp 33/20+ imp 214/495/21+cap 19821 imp 6/22</t>
  </si>
  <si>
    <t xml:space="preserve">  B.2.0.5 – Indagini geognostiche e ambientali LOTTO 1,2, 7 – Geotecnica Palazzi-Giomarelli Srl – DD 433 del 12/3/2019</t>
  </si>
  <si>
    <t>Cap 19371 imp 1259/19</t>
  </si>
  <si>
    <t xml:space="preserve">  B.2.0.8 – Pubblicazione avviso su testata reg. avvio procedimento LOTTO 1 – DD 782 del 7/5/2020</t>
  </si>
  <si>
    <t>Cap 19371 imp 1657/20</t>
  </si>
  <si>
    <t xml:space="preserve">  B.2.0.11 – Progettazione e D.L. LOTTO 1,2,7 variante art 106 RTP capogruppo Enser  DD 2239 del 25/11/2020</t>
  </si>
  <si>
    <t>Cap 19371 imp 916/21+917/21</t>
  </si>
  <si>
    <t>B.3) Spostamento reti tecnologiche</t>
  </si>
  <si>
    <t xml:space="preserve">  B.3.1 – Spostamento reti tecnologiche LOTTO 1</t>
  </si>
  <si>
    <t xml:space="preserve">  B.3.2 – Spostamento reti tecnologiche LOTTO 2</t>
  </si>
  <si>
    <t xml:space="preserve">   B.4) Allacciamenti</t>
  </si>
  <si>
    <t xml:space="preserve">  B.4.1 – Allacciamenti LOTTO 1</t>
  </si>
  <si>
    <t xml:space="preserve">  B.4.2 – Allacciamenti LOTTO 2</t>
  </si>
  <si>
    <t xml:space="preserve">   B.5) Incentivo per funzioni tecniche (art. 113 Dlgs 50/2016)</t>
  </si>
  <si>
    <t xml:space="preserve">  B.5.1 – Incentivo art. 113 D.Lgs 50/2016 LOTTO 1</t>
  </si>
  <si>
    <t xml:space="preserve">  B.5.2 – Incentivo art. 113 D.Lgs 50/2016 LOTTO 2</t>
  </si>
  <si>
    <t xml:space="preserve">   B.6) Forniture accessorie</t>
  </si>
  <si>
    <t xml:space="preserve">  B.6.1 – Forniture accessorie LOTTO 1</t>
  </si>
  <si>
    <t xml:space="preserve">  B.6.2 – Forniture accessorie LOTTO 2</t>
  </si>
  <si>
    <t xml:space="preserve">   B.7) Imprevisti</t>
  </si>
  <si>
    <t xml:space="preserve">  B.7.1 – Imprevisti LOTTO 1</t>
  </si>
  <si>
    <t xml:space="preserve">  B.7.2 – Imprevisti LOTTO 2</t>
  </si>
  <si>
    <t xml:space="preserve">   B.8) Spese pubblicità</t>
  </si>
  <si>
    <t xml:space="preserve">  B.8.1 – Spese pubblicità LOTTO 1</t>
  </si>
  <si>
    <t xml:space="preserve">  B.8.2 – Spese pubblicità LOTTO 2</t>
  </si>
  <si>
    <t xml:space="preserve">   B.9) Tributi per il conferimento a discarica</t>
  </si>
  <si>
    <t xml:space="preserve">  B.9.1 – Tributi per il conferimento a discarica LOTTO 1</t>
  </si>
  <si>
    <t xml:space="preserve">  B.9.2 – Tributi per il conferimento a discarica LOTTO 2</t>
  </si>
  <si>
    <t xml:space="preserve">   B.10) Oneri istruttori (richieste di concessione demaniale, etc.)</t>
  </si>
  <si>
    <t xml:space="preserve">  B.10.1 – Oneri istruttori LOTTO 1</t>
  </si>
  <si>
    <t xml:space="preserve">  B.10.1.1 – Oneri istruttori LOTTO 1 Enac val. ostacoli nav. aerea DD 1565 10/09/2020</t>
  </si>
  <si>
    <t>Cap 19371 imp 2461/20</t>
  </si>
  <si>
    <t xml:space="preserve">  B.10.2 – Oneri istruttori LOTTO 2</t>
  </si>
  <si>
    <t xml:space="preserve">  B.10.2.1 – Oneri istruttori LOTTO 2 Regione Toscana DD 2288 del 6/12/2019</t>
  </si>
  <si>
    <t>Cap 19371 imp 3534/19</t>
  </si>
  <si>
    <t xml:space="preserve">  B.10.2.2 – Oneri istruttori LOTTO 2 Enel interferenze DD 832 del 18/5/2020</t>
  </si>
  <si>
    <t>cap 19371imp 1500/21</t>
  </si>
  <si>
    <t xml:space="preserve">   B.11) Supervisione tecnico in materie naturalistiche</t>
  </si>
  <si>
    <t xml:space="preserve">  B.11.1 – Supervisione tecnica LOTTO 1</t>
  </si>
  <si>
    <t xml:space="preserve">  B.11.2 – Supervisione tecnica LOTTO 2</t>
  </si>
  <si>
    <t>B.12)  IVA  10%/ sui lavori a base d’appalto</t>
  </si>
  <si>
    <t>B) TOTALE SOMME a DISPOSIZIONE dell’ AMMINISTRAZIONE</t>
  </si>
  <si>
    <t>TOTALE IMPORTO PROGETTO (A+B)</t>
  </si>
  <si>
    <t>CUP B11B17000250001</t>
  </si>
  <si>
    <t>CUP DERIVATO B11B17000780007</t>
  </si>
  <si>
    <t>Det 1611/20 analisi costi benefici Aleph srl cap 19371 imp 1546/21 euro 28.287,90</t>
  </si>
  <si>
    <t>altri lotti</t>
  </si>
  <si>
    <t xml:space="preserve">DET 127/19 Progettazioe nuovi lotti enser euro 46.991,05 cap 19371 imp 1575/20 </t>
  </si>
  <si>
    <t>Det 565/21 cap 19371 imp 1547/21 euro 42.441,36 fattibilità osmannoro BF ingegneria</t>
  </si>
  <si>
    <t>MANCANO INCENTIVI ENSER PRINCIPALE +VARIANTE</t>
  </si>
  <si>
    <t>MANCA RILEVAZIONE ECONOMIE DI SPESA</t>
  </si>
  <si>
    <t>Anno 2021</t>
  </si>
  <si>
    <t>Anno 2022</t>
  </si>
  <si>
    <t xml:space="preserve">Cap 19421 regone </t>
  </si>
  <si>
    <t>Cap 19371 patto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</si>
</sst>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 € &quot;* #,##0.00\ ;&quot;-€ &quot;* #,##0.00\ ;&quot; € &quot;* \-#\ ;@\ "/>
    <numFmt numFmtId="166" formatCode="#,##0.00"/>
    <numFmt numFmtId="167" formatCode="0.00"/>
    <numFmt numFmtId="168" formatCode="[$€-410]\ #,##0.00;[RED]\-[$€-410]\ #,##0.00"/>
  </numFmts>
  <fonts count="2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53"/>
      <name val="Arial"/>
      <family val="0"/>
    </font>
    <font>
      <b/>
      <sz val="10"/>
      <color indexed="60"/>
      <name val="Arial"/>
      <family val="0"/>
    </font>
    <font>
      <sz val="10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3" fillId="0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wrapText="1"/>
    </xf>
    <xf numFmtId="164" fontId="14" fillId="0" borderId="4" xfId="0" applyFont="1" applyBorder="1" applyAlignment="1">
      <alignment/>
    </xf>
    <xf numFmtId="164" fontId="15" fillId="0" borderId="2" xfId="0" applyFont="1" applyFill="1" applyBorder="1" applyAlignment="1">
      <alignment horizontal="left" vertical="center" wrapText="1" indent="1"/>
    </xf>
    <xf numFmtId="165" fontId="16" fillId="0" borderId="3" xfId="0" applyNumberFormat="1" applyFont="1" applyBorder="1" applyAlignment="1">
      <alignment horizontal="left" vertical="center"/>
    </xf>
    <xf numFmtId="164" fontId="0" fillId="0" borderId="4" xfId="0" applyBorder="1" applyAlignment="1">
      <alignment/>
    </xf>
    <xf numFmtId="164" fontId="0" fillId="0" borderId="4" xfId="0" applyBorder="1" applyAlignment="1">
      <alignment vertical="center"/>
    </xf>
    <xf numFmtId="164" fontId="0" fillId="0" borderId="0" xfId="0" applyAlignment="1">
      <alignment vertical="center"/>
    </xf>
    <xf numFmtId="164" fontId="17" fillId="0" borderId="2" xfId="0" applyFont="1" applyFill="1" applyBorder="1" applyAlignment="1">
      <alignment horizontal="left" vertical="center" wrapText="1" indent="1"/>
    </xf>
    <xf numFmtId="166" fontId="0" fillId="0" borderId="4" xfId="0" applyNumberFormat="1" applyBorder="1" applyAlignment="1">
      <alignment horizontal="right"/>
    </xf>
    <xf numFmtId="164" fontId="15" fillId="0" borderId="2" xfId="0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horizontal="left" vertical="center"/>
    </xf>
    <xf numFmtId="167" fontId="0" fillId="0" borderId="4" xfId="0" applyNumberFormat="1" applyBorder="1" applyAlignment="1">
      <alignment/>
    </xf>
    <xf numFmtId="164" fontId="17" fillId="0" borderId="2" xfId="0" applyFont="1" applyFill="1" applyBorder="1" applyAlignment="1">
      <alignment vertical="center" wrapText="1"/>
    </xf>
    <xf numFmtId="164" fontId="15" fillId="9" borderId="2" xfId="0" applyFont="1" applyFill="1" applyBorder="1" applyAlignment="1">
      <alignment horizontal="left" vertical="center" wrapText="1"/>
    </xf>
    <xf numFmtId="165" fontId="18" fillId="9" borderId="2" xfId="0" applyNumberFormat="1" applyFont="1" applyFill="1" applyBorder="1" applyAlignment="1">
      <alignment horizontal="left" vertical="center"/>
    </xf>
    <xf numFmtId="165" fontId="18" fillId="0" borderId="2" xfId="0" applyNumberFormat="1" applyFont="1" applyFill="1" applyBorder="1" applyAlignment="1">
      <alignment horizontal="left" vertical="center"/>
    </xf>
    <xf numFmtId="164" fontId="15" fillId="0" borderId="2" xfId="0" applyFont="1" applyBorder="1" applyAlignment="1">
      <alignment horizontal="left" vertical="center" wrapText="1"/>
    </xf>
    <xf numFmtId="165" fontId="16" fillId="0" borderId="2" xfId="0" applyNumberFormat="1" applyFont="1" applyFill="1" applyBorder="1" applyAlignment="1">
      <alignment horizontal="left" vertical="center"/>
    </xf>
    <xf numFmtId="164" fontId="16" fillId="0" borderId="2" xfId="0" applyFont="1" applyFill="1" applyBorder="1" applyAlignment="1">
      <alignment horizontal="left" vertical="center" wrapText="1" indent="1"/>
    </xf>
    <xf numFmtId="165" fontId="19" fillId="0" borderId="2" xfId="0" applyNumberFormat="1" applyFont="1" applyFill="1" applyBorder="1" applyAlignment="1">
      <alignment horizontal="left" vertical="center"/>
    </xf>
    <xf numFmtId="165" fontId="20" fillId="0" borderId="2" xfId="0" applyNumberFormat="1" applyFont="1" applyFill="1" applyBorder="1" applyAlignment="1">
      <alignment horizontal="left" vertical="center"/>
    </xf>
    <xf numFmtId="165" fontId="21" fillId="0" borderId="2" xfId="0" applyNumberFormat="1" applyFont="1" applyFill="1" applyBorder="1" applyAlignment="1">
      <alignment horizontal="left" vertical="center"/>
    </xf>
    <xf numFmtId="164" fontId="16" fillId="0" borderId="2" xfId="0" applyFont="1" applyBorder="1" applyAlignment="1">
      <alignment horizontal="left" vertical="top" wrapText="1" indent="1"/>
    </xf>
    <xf numFmtId="165" fontId="16" fillId="0" borderId="2" xfId="0" applyNumberFormat="1" applyFont="1" applyFill="1" applyBorder="1" applyAlignment="1">
      <alignment horizontal="left"/>
    </xf>
    <xf numFmtId="164" fontId="15" fillId="9" borderId="2" xfId="0" applyFont="1" applyFill="1" applyBorder="1" applyAlignment="1">
      <alignment horizontal="left" vertical="center" wrapText="1" indent="1"/>
    </xf>
    <xf numFmtId="165" fontId="15" fillId="9" borderId="2" xfId="0" applyNumberFormat="1" applyFont="1" applyFill="1" applyBorder="1" applyAlignment="1">
      <alignment horizontal="left" vertical="center" wrapText="1"/>
    </xf>
    <xf numFmtId="166" fontId="14" fillId="0" borderId="4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4" fontId="15" fillId="0" borderId="4" xfId="0" applyFont="1" applyFill="1" applyBorder="1" applyAlignment="1">
      <alignment horizontal="left" vertical="center" wrapText="1" indent="1"/>
    </xf>
    <xf numFmtId="165" fontId="15" fillId="0" borderId="4" xfId="0" applyNumberFormat="1" applyFont="1" applyFill="1" applyBorder="1" applyAlignment="1">
      <alignment horizontal="left" vertical="center" wrapText="1"/>
    </xf>
    <xf numFmtId="166" fontId="22" fillId="0" borderId="0" xfId="0" applyNumberFormat="1" applyFont="1" applyAlignment="1">
      <alignment horizontal="right"/>
    </xf>
    <xf numFmtId="164" fontId="15" fillId="0" borderId="0" xfId="0" applyFont="1" applyFill="1" applyBorder="1" applyAlignment="1">
      <alignment horizontal="left" vertical="center" wrapText="1" indent="1"/>
    </xf>
    <xf numFmtId="168" fontId="14" fillId="0" borderId="0" xfId="0" applyNumberFormat="1" applyFont="1" applyFill="1" applyAlignment="1">
      <alignment horizontal="left" vertical="center"/>
    </xf>
    <xf numFmtId="164" fontId="14" fillId="0" borderId="0" xfId="0" applyFont="1" applyAlignment="1">
      <alignment/>
    </xf>
    <xf numFmtId="164" fontId="18" fillId="0" borderId="0" xfId="0" applyFont="1" applyAlignment="1">
      <alignment horizontal="left"/>
    </xf>
    <xf numFmtId="164" fontId="0" fillId="0" borderId="0" xfId="0" applyAlignment="1">
      <alignment horizontal="right"/>
    </xf>
    <xf numFmtId="166" fontId="23" fillId="0" borderId="0" xfId="0" applyNumberFormat="1" applyFont="1" applyAlignment="1">
      <alignment horizontal="right"/>
    </xf>
    <xf numFmtId="164" fontId="24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158466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95" zoomScaleNormal="95" workbookViewId="0" topLeftCell="A46">
      <selection activeCell="C65" sqref="C65"/>
    </sheetView>
  </sheetViews>
  <sheetFormatPr defaultColWidth="9.140625" defaultRowHeight="14.25" customHeight="1"/>
  <cols>
    <col min="1" max="1" width="111.421875" style="0" customWidth="1"/>
    <col min="2" max="2" width="17.57421875" style="1" customWidth="1"/>
    <col min="3" max="3" width="52.57421875" style="0" customWidth="1"/>
    <col min="4" max="4" width="13.421875" style="0" customWidth="1"/>
    <col min="5" max="5" width="14.140625" style="0" customWidth="1"/>
    <col min="6" max="6" width="19.28125" style="0" customWidth="1"/>
    <col min="7" max="7" width="8.57421875" style="0" customWidth="1"/>
    <col min="8" max="8" width="34.421875" style="0" customWidth="1"/>
    <col min="9" max="9" width="8.57421875" style="0" customWidth="1"/>
    <col min="10" max="10" width="31.421875" style="0" customWidth="1"/>
    <col min="11" max="16384" width="8.57421875" style="0" customWidth="1"/>
  </cols>
  <sheetData>
    <row r="1" spans="1:2" ht="20.25" customHeight="1">
      <c r="A1" s="2" t="s">
        <v>0</v>
      </c>
      <c r="B1" s="2"/>
    </row>
    <row r="2" spans="1:6" ht="50.25" customHeight="1">
      <c r="A2" s="3" t="s">
        <v>1</v>
      </c>
      <c r="B2" s="3" t="s">
        <v>2</v>
      </c>
      <c r="C2" s="4" t="s">
        <v>3</v>
      </c>
      <c r="D2" s="5" t="s">
        <v>4</v>
      </c>
      <c r="E2" s="5">
        <v>2021</v>
      </c>
      <c r="F2" s="5">
        <v>2022</v>
      </c>
    </row>
    <row r="3" spans="1:6" s="10" customFormat="1" ht="15" customHeight="1">
      <c r="A3" s="6" t="s">
        <v>5</v>
      </c>
      <c r="B3" s="7"/>
      <c r="C3" s="8"/>
      <c r="D3" s="9"/>
      <c r="E3" s="9"/>
      <c r="F3" s="9"/>
    </row>
    <row r="4" spans="1:6" s="10" customFormat="1" ht="15" customHeight="1">
      <c r="A4" s="11" t="s">
        <v>6</v>
      </c>
      <c r="B4" s="7">
        <v>2088988.14</v>
      </c>
      <c r="C4" s="8"/>
      <c r="D4" s="12"/>
      <c r="E4" s="12"/>
      <c r="F4" s="9"/>
    </row>
    <row r="5" spans="1:6" s="10" customFormat="1" ht="15" customHeight="1">
      <c r="A5" s="11" t="s">
        <v>7</v>
      </c>
      <c r="B5" s="7"/>
      <c r="C5" s="8"/>
      <c r="D5" s="12"/>
      <c r="E5" s="12"/>
      <c r="F5" s="9"/>
    </row>
    <row r="6" spans="1:6" s="10" customFormat="1" ht="15" customHeight="1">
      <c r="A6" s="11" t="s">
        <v>8</v>
      </c>
      <c r="B6" s="7">
        <v>132546.22</v>
      </c>
      <c r="C6" s="8"/>
      <c r="D6" s="12"/>
      <c r="E6" s="12"/>
      <c r="F6" s="9"/>
    </row>
    <row r="7" spans="1:6" s="10" customFormat="1" ht="15" customHeight="1">
      <c r="A7" s="11" t="s">
        <v>9</v>
      </c>
      <c r="B7" s="7">
        <v>65682.19</v>
      </c>
      <c r="C7" s="8"/>
      <c r="D7" s="12"/>
      <c r="E7" s="12"/>
      <c r="F7" s="9"/>
    </row>
    <row r="8" spans="1:6" s="10" customFormat="1" ht="15" customHeight="1">
      <c r="A8" s="13" t="s">
        <v>10</v>
      </c>
      <c r="B8" s="14">
        <f>SUM(B4:B7)</f>
        <v>2287216.55</v>
      </c>
      <c r="C8" s="15"/>
      <c r="D8" s="12"/>
      <c r="E8" s="12"/>
      <c r="F8" s="9"/>
    </row>
    <row r="9" spans="1:6" s="10" customFormat="1" ht="15" customHeight="1">
      <c r="A9" s="16" t="s">
        <v>11</v>
      </c>
      <c r="B9" s="7">
        <v>1042253.06</v>
      </c>
      <c r="C9" s="8"/>
      <c r="D9" s="12"/>
      <c r="E9" s="12"/>
      <c r="F9" s="9"/>
    </row>
    <row r="10" spans="1:6" s="10" customFormat="1" ht="15" customHeight="1">
      <c r="A10" s="11" t="s">
        <v>12</v>
      </c>
      <c r="B10" s="7"/>
      <c r="C10" s="8"/>
      <c r="D10" s="12"/>
      <c r="E10" s="12"/>
      <c r="F10" s="9"/>
    </row>
    <row r="11" spans="1:6" s="10" customFormat="1" ht="15" customHeight="1">
      <c r="A11" s="11" t="s">
        <v>13</v>
      </c>
      <c r="B11" s="7">
        <v>46324.95</v>
      </c>
      <c r="C11" s="8"/>
      <c r="D11" s="12"/>
      <c r="E11" s="12"/>
      <c r="F11" s="9"/>
    </row>
    <row r="12" spans="1:6" s="10" customFormat="1" ht="15" customHeight="1">
      <c r="A12" s="11" t="s">
        <v>14</v>
      </c>
      <c r="B12" s="7">
        <v>43494.23</v>
      </c>
      <c r="C12" s="8"/>
      <c r="D12" s="12"/>
      <c r="E12" s="12"/>
      <c r="F12" s="9"/>
    </row>
    <row r="13" spans="1:6" s="10" customFormat="1" ht="15" customHeight="1">
      <c r="A13" s="13" t="s">
        <v>15</v>
      </c>
      <c r="B13" s="14">
        <f>SUM(B9:B12)</f>
        <v>1132072.24</v>
      </c>
      <c r="C13" s="15"/>
      <c r="D13" s="12"/>
      <c r="E13" s="12"/>
      <c r="F13" s="9"/>
    </row>
    <row r="14" spans="1:8" s="10" customFormat="1" ht="26.25" customHeight="1">
      <c r="A14" s="17" t="s">
        <v>16</v>
      </c>
      <c r="B14" s="18">
        <f>B8+B13</f>
        <v>3419288.79</v>
      </c>
      <c r="C14" s="8"/>
      <c r="D14" s="12"/>
      <c r="E14" s="10">
        <v>1808792.19</v>
      </c>
      <c r="F14" s="9">
        <v>1610496.6</v>
      </c>
      <c r="H14" s="10">
        <f>B14-F14</f>
        <v>1808792.19</v>
      </c>
    </row>
    <row r="15" spans="1:6" s="10" customFormat="1" ht="18.75" customHeight="1">
      <c r="A15" s="13" t="s">
        <v>17</v>
      </c>
      <c r="B15" s="19">
        <f>B6+B7+B11+B12</f>
        <v>288047.58999999997</v>
      </c>
      <c r="C15" s="8"/>
      <c r="D15" s="12"/>
      <c r="E15" s="12"/>
      <c r="F15" s="9"/>
    </row>
    <row r="16" spans="1:6" s="10" customFormat="1" ht="15.75" customHeight="1">
      <c r="A16" s="20" t="s">
        <v>18</v>
      </c>
      <c r="B16" s="19"/>
      <c r="C16" s="8"/>
      <c r="D16" s="12"/>
      <c r="E16" s="12"/>
      <c r="F16" s="9"/>
    </row>
    <row r="17" spans="1:6" s="10" customFormat="1" ht="15.75" customHeight="1">
      <c r="A17" s="16" t="s">
        <v>19</v>
      </c>
      <c r="B17" s="19"/>
      <c r="C17" s="8"/>
      <c r="D17" s="12"/>
      <c r="E17"/>
      <c r="F17" s="9"/>
    </row>
    <row r="18" spans="1:6" s="10" customFormat="1" ht="15.75" customHeight="1">
      <c r="A18" s="11" t="s">
        <v>20</v>
      </c>
      <c r="B18" s="21">
        <v>468987.58</v>
      </c>
      <c r="C18" s="8"/>
      <c r="D18" s="12"/>
      <c r="E18" s="21">
        <v>468987.58</v>
      </c>
      <c r="F18" s="9"/>
    </row>
    <row r="19" spans="1:6" s="10" customFormat="1" ht="15.75" customHeight="1">
      <c r="A19" s="11" t="s">
        <v>21</v>
      </c>
      <c r="B19" s="21">
        <v>188292</v>
      </c>
      <c r="C19" s="8"/>
      <c r="D19" s="12"/>
      <c r="E19" s="21">
        <v>188292</v>
      </c>
      <c r="F19" s="9"/>
    </row>
    <row r="20" spans="1:6" s="10" customFormat="1" ht="14.25" customHeight="1">
      <c r="A20" s="16" t="s">
        <v>22</v>
      </c>
      <c r="B20" s="19"/>
      <c r="C20" s="8"/>
      <c r="D20" s="12"/>
      <c r="E20" s="12"/>
      <c r="F20" s="9"/>
    </row>
    <row r="21" spans="1:6" s="10" customFormat="1" ht="15.75" customHeight="1">
      <c r="A21" s="11" t="s">
        <v>23</v>
      </c>
      <c r="B21" s="21">
        <v>34168.55</v>
      </c>
      <c r="C21" s="8"/>
      <c r="D21" s="12"/>
      <c r="E21" s="12"/>
      <c r="F21" s="21">
        <v>34168.55</v>
      </c>
    </row>
    <row r="22" spans="1:6" s="10" customFormat="1" ht="15.75" customHeight="1">
      <c r="A22" s="11" t="s">
        <v>24</v>
      </c>
      <c r="B22" s="21">
        <v>0</v>
      </c>
      <c r="C22" s="8"/>
      <c r="D22" s="12"/>
      <c r="E22" s="12"/>
      <c r="F22" s="9"/>
    </row>
    <row r="23" spans="1:6" s="10" customFormat="1" ht="15.75" customHeight="1">
      <c r="A23" s="22" t="s">
        <v>25</v>
      </c>
      <c r="B23" s="23">
        <v>8247.2</v>
      </c>
      <c r="C23" s="8" t="s">
        <v>26</v>
      </c>
      <c r="D23" s="12">
        <v>8247.2</v>
      </c>
      <c r="E23" s="12"/>
      <c r="F23" s="9"/>
    </row>
    <row r="24" spans="1:6" s="10" customFormat="1" ht="14.25" customHeight="1">
      <c r="A24" s="22" t="s">
        <v>27</v>
      </c>
      <c r="B24" s="24">
        <f>390224.24+11576.27</f>
        <v>401800.51</v>
      </c>
      <c r="C24" s="8" t="s">
        <v>28</v>
      </c>
      <c r="D24" s="12">
        <f>67618.61+151751.75</f>
        <v>219370.36</v>
      </c>
      <c r="E24" s="12">
        <f>B24-D24-F24</f>
        <v>103223.45000000003</v>
      </c>
      <c r="F24" s="12">
        <f>67630.43+11576.27</f>
        <v>79206.7</v>
      </c>
    </row>
    <row r="25" spans="1:6" s="10" customFormat="1" ht="14.25" customHeight="1">
      <c r="A25" s="22" t="s">
        <v>29</v>
      </c>
      <c r="B25" s="24">
        <f>45775.69-8733.97</f>
        <v>37041.72</v>
      </c>
      <c r="C25" s="8" t="s">
        <v>30</v>
      </c>
      <c r="D25" s="12">
        <v>37041.72</v>
      </c>
      <c r="E25" s="12"/>
      <c r="F25" s="9"/>
    </row>
    <row r="26" spans="1:6" s="10" customFormat="1" ht="14.25" customHeight="1">
      <c r="A26" s="22" t="s">
        <v>31</v>
      </c>
      <c r="B26" s="23">
        <v>6148.8</v>
      </c>
      <c r="C26" s="8" t="s">
        <v>32</v>
      </c>
      <c r="D26" s="12">
        <v>6148.8</v>
      </c>
      <c r="E26" s="12"/>
      <c r="F26" s="9"/>
    </row>
    <row r="27" spans="1:6" s="10" customFormat="1" ht="14.25" customHeight="1">
      <c r="A27" s="22" t="s">
        <v>33</v>
      </c>
      <c r="B27" s="24">
        <f>16019.41-32.53+339.08</f>
        <v>16325.96</v>
      </c>
      <c r="C27" s="8" t="s">
        <v>34</v>
      </c>
      <c r="D27" s="12"/>
      <c r="E27" s="12">
        <f>15986.88+339.08</f>
        <v>16325.96</v>
      </c>
      <c r="F27" s="9"/>
    </row>
    <row r="28" spans="1:6" s="10" customFormat="1" ht="15.75" customHeight="1">
      <c r="A28" s="11" t="s">
        <v>35</v>
      </c>
      <c r="B28" s="19"/>
      <c r="C28" s="8"/>
      <c r="D28" s="12"/>
      <c r="E28" s="12"/>
      <c r="F28" s="9"/>
    </row>
    <row r="29" spans="1:6" s="10" customFormat="1" ht="15.75" customHeight="1">
      <c r="A29" s="11" t="s">
        <v>36</v>
      </c>
      <c r="B29" s="21">
        <v>38348.21</v>
      </c>
      <c r="C29" s="8"/>
      <c r="D29" s="12"/>
      <c r="E29" s="12">
        <v>38348.21</v>
      </c>
      <c r="F29" s="9"/>
    </row>
    <row r="30" spans="1:6" s="10" customFormat="1" ht="15.75" customHeight="1">
      <c r="A30" s="11" t="s">
        <v>37</v>
      </c>
      <c r="B30" s="21">
        <v>14682.06</v>
      </c>
      <c r="C30" s="8"/>
      <c r="D30" s="12"/>
      <c r="E30" s="12">
        <v>14682.06</v>
      </c>
      <c r="F30" s="9"/>
    </row>
    <row r="31" spans="1:6" s="10" customFormat="1" ht="15.75" customHeight="1">
      <c r="A31" s="16" t="s">
        <v>38</v>
      </c>
      <c r="B31" s="21"/>
      <c r="C31" s="8"/>
      <c r="D31" s="12"/>
      <c r="E31" s="12"/>
      <c r="F31" s="9"/>
    </row>
    <row r="32" spans="1:6" s="10" customFormat="1" ht="15.75" customHeight="1">
      <c r="A32" s="11" t="s">
        <v>39</v>
      </c>
      <c r="B32" s="21">
        <v>23008.92</v>
      </c>
      <c r="C32" s="8"/>
      <c r="D32" s="12"/>
      <c r="E32" s="12">
        <v>23008.92</v>
      </c>
      <c r="F32" s="9"/>
    </row>
    <row r="33" spans="1:6" s="10" customFormat="1" ht="15.75" customHeight="1">
      <c r="A33" s="11" t="s">
        <v>40</v>
      </c>
      <c r="B33" s="21">
        <v>8809.24</v>
      </c>
      <c r="C33" s="8"/>
      <c r="D33" s="12"/>
      <c r="E33" s="12">
        <f>B33-F33</f>
        <v>7014.61</v>
      </c>
      <c r="F33" s="9">
        <v>1794.63</v>
      </c>
    </row>
    <row r="34" spans="1:6" s="10" customFormat="1" ht="15.75" customHeight="1">
      <c r="A34" s="16" t="s">
        <v>41</v>
      </c>
      <c r="B34" s="21"/>
      <c r="C34" s="8"/>
      <c r="D34" s="12"/>
      <c r="E34" s="12"/>
      <c r="F34" s="12"/>
    </row>
    <row r="35" spans="1:6" s="10" customFormat="1" ht="15.75" customHeight="1">
      <c r="A35" s="11" t="s">
        <v>42</v>
      </c>
      <c r="B35" s="21">
        <v>45744.33</v>
      </c>
      <c r="C35" s="8"/>
      <c r="D35" s="12"/>
      <c r="E35" s="12"/>
      <c r="F35" s="12">
        <v>45744.33</v>
      </c>
    </row>
    <row r="36" spans="1:6" s="10" customFormat="1" ht="15.75" customHeight="1">
      <c r="A36" s="11" t="s">
        <v>43</v>
      </c>
      <c r="B36" s="21">
        <v>22641.44</v>
      </c>
      <c r="C36" s="8"/>
      <c r="D36" s="12"/>
      <c r="E36" s="12"/>
      <c r="F36" s="12">
        <v>22641.44</v>
      </c>
    </row>
    <row r="37" spans="1:6" s="10" customFormat="1" ht="15.75" customHeight="1">
      <c r="A37" s="16" t="s">
        <v>44</v>
      </c>
      <c r="B37" s="21"/>
      <c r="C37" s="8"/>
      <c r="D37" s="12"/>
      <c r="E37" s="12"/>
      <c r="F37" s="12"/>
    </row>
    <row r="38" spans="1:6" s="10" customFormat="1" ht="15.75" customHeight="1">
      <c r="A38" s="11" t="s">
        <v>45</v>
      </c>
      <c r="B38" s="21">
        <v>30678.57</v>
      </c>
      <c r="C38" s="8"/>
      <c r="D38" s="12"/>
      <c r="E38" s="12"/>
      <c r="F38" s="12">
        <v>30678.57</v>
      </c>
    </row>
    <row r="39" spans="1:6" s="10" customFormat="1" ht="15.75" customHeight="1">
      <c r="A39" s="11" t="s">
        <v>46</v>
      </c>
      <c r="B39" s="21">
        <v>11745.65</v>
      </c>
      <c r="C39" s="8"/>
      <c r="D39" s="12"/>
      <c r="E39" s="12"/>
      <c r="F39" s="12">
        <v>11745.65</v>
      </c>
    </row>
    <row r="40" spans="1:6" s="10" customFormat="1" ht="15.75" customHeight="1">
      <c r="A40" s="16" t="s">
        <v>47</v>
      </c>
      <c r="B40" s="21"/>
      <c r="C40" s="8"/>
      <c r="D40" s="12"/>
      <c r="E40" s="12"/>
      <c r="F40" s="12"/>
    </row>
    <row r="41" spans="1:6" s="10" customFormat="1" ht="15.75" customHeight="1">
      <c r="A41" s="11" t="s">
        <v>48</v>
      </c>
      <c r="B41" s="25">
        <f>61357.13-3148.85</f>
        <v>58208.28</v>
      </c>
      <c r="C41" s="8"/>
      <c r="D41" s="12"/>
      <c r="E41" s="12"/>
      <c r="F41" s="12">
        <f>61357.13-3148.85</f>
        <v>58208.28</v>
      </c>
    </row>
    <row r="42" spans="1:6" s="10" customFormat="1" ht="15.75" customHeight="1">
      <c r="A42" s="11" t="s">
        <v>49</v>
      </c>
      <c r="B42" s="21">
        <v>23472.29</v>
      </c>
      <c r="C42" s="8"/>
      <c r="D42" s="12"/>
      <c r="E42" s="12"/>
      <c r="F42" s="12">
        <v>23472.29</v>
      </c>
    </row>
    <row r="43" spans="1:10" s="10" customFormat="1" ht="15.75" customHeight="1">
      <c r="A43" s="16" t="s">
        <v>50</v>
      </c>
      <c r="B43" s="21"/>
      <c r="C43" s="8"/>
      <c r="D43" s="12"/>
      <c r="E43" s="12"/>
      <c r="F43" s="12"/>
      <c r="J43" s="10">
        <f>B23+B24+B25+B26+B27+B51+B53+B54</f>
        <v>469977.19000000006</v>
      </c>
    </row>
    <row r="44" spans="1:6" s="10" customFormat="1" ht="15.75" customHeight="1">
      <c r="A44" s="11" t="s">
        <v>51</v>
      </c>
      <c r="B44" s="21">
        <v>0</v>
      </c>
      <c r="C44" s="8"/>
      <c r="D44" s="12"/>
      <c r="E44" s="12"/>
      <c r="F44" s="9"/>
    </row>
    <row r="45" spans="1:6" s="10" customFormat="1" ht="15.75" customHeight="1">
      <c r="A45" s="11" t="s">
        <v>52</v>
      </c>
      <c r="B45" s="21">
        <v>0</v>
      </c>
      <c r="C45" s="8"/>
      <c r="D45" s="12"/>
      <c r="E45" s="12"/>
      <c r="F45" s="9"/>
    </row>
    <row r="46" spans="1:6" s="10" customFormat="1" ht="15.75" customHeight="1">
      <c r="A46" s="16" t="s">
        <v>53</v>
      </c>
      <c r="B46" s="21"/>
      <c r="C46" s="8"/>
      <c r="D46" s="12"/>
      <c r="E46" s="12"/>
      <c r="F46" s="9"/>
    </row>
    <row r="47" spans="1:6" s="10" customFormat="1" ht="15.75" customHeight="1">
      <c r="A47" s="11" t="s">
        <v>54</v>
      </c>
      <c r="B47" s="21">
        <v>91211.53</v>
      </c>
      <c r="C47" s="8"/>
      <c r="D47" s="12"/>
      <c r="E47" s="12">
        <v>91211.53</v>
      </c>
      <c r="F47" s="9"/>
    </row>
    <row r="48" spans="1:6" s="10" customFormat="1" ht="15.75" customHeight="1">
      <c r="A48" s="11" t="s">
        <v>55</v>
      </c>
      <c r="B48" s="21">
        <v>46559.51</v>
      </c>
      <c r="C48" s="8"/>
      <c r="D48" s="12"/>
      <c r="E48" s="12">
        <v>46559.51</v>
      </c>
      <c r="F48" s="9"/>
    </row>
    <row r="49" spans="1:6" s="10" customFormat="1" ht="15.75" customHeight="1">
      <c r="A49" s="16" t="s">
        <v>56</v>
      </c>
      <c r="B49" s="21"/>
      <c r="C49" s="8"/>
      <c r="D49" s="12"/>
      <c r="E49" s="12"/>
      <c r="F49" s="9"/>
    </row>
    <row r="50" spans="1:6" s="10" customFormat="1" ht="15.75" customHeight="1">
      <c r="A50" s="11" t="s">
        <v>57</v>
      </c>
      <c r="B50" s="21">
        <v>206</v>
      </c>
      <c r="C50" s="8"/>
      <c r="D50" s="12"/>
      <c r="E50" s="12">
        <v>206</v>
      </c>
      <c r="F50" s="9"/>
    </row>
    <row r="51" spans="1:6" s="10" customFormat="1" ht="15.75" customHeight="1">
      <c r="A51" s="22" t="s">
        <v>58</v>
      </c>
      <c r="B51" s="23">
        <v>94</v>
      </c>
      <c r="C51" s="8" t="s">
        <v>59</v>
      </c>
      <c r="D51" s="12">
        <v>94</v>
      </c>
      <c r="E51" s="12"/>
      <c r="F51" s="9"/>
    </row>
    <row r="52" spans="1:6" s="10" customFormat="1" ht="15.75" customHeight="1">
      <c r="A52" s="22" t="s">
        <v>60</v>
      </c>
      <c r="B52" s="21">
        <v>0</v>
      </c>
      <c r="C52" s="8"/>
      <c r="D52" s="12"/>
      <c r="E52" s="12"/>
      <c r="F52" s="9"/>
    </row>
    <row r="53" spans="1:6" s="10" customFormat="1" ht="15.75" customHeight="1">
      <c r="A53" s="22" t="s">
        <v>61</v>
      </c>
      <c r="B53" s="23">
        <v>197</v>
      </c>
      <c r="C53" s="8" t="s">
        <v>62</v>
      </c>
      <c r="D53" s="12">
        <v>197</v>
      </c>
      <c r="E53" s="12"/>
      <c r="F53" s="9"/>
    </row>
    <row r="54" spans="1:6" s="10" customFormat="1" ht="15.75" customHeight="1">
      <c r="A54" s="22" t="s">
        <v>63</v>
      </c>
      <c r="B54" s="23">
        <v>122</v>
      </c>
      <c r="C54" s="8" t="s">
        <v>64</v>
      </c>
      <c r="D54" s="12"/>
      <c r="E54" s="12">
        <v>122</v>
      </c>
      <c r="F54" s="9"/>
    </row>
    <row r="55" spans="1:6" s="10" customFormat="1" ht="15.75" customHeight="1">
      <c r="A55" s="16" t="s">
        <v>65</v>
      </c>
      <c r="B55" s="21"/>
      <c r="C55" s="8"/>
      <c r="D55" s="12"/>
      <c r="E55" s="12"/>
      <c r="F55" s="9"/>
    </row>
    <row r="56" spans="1:6" s="10" customFormat="1" ht="15.75" customHeight="1">
      <c r="A56" s="11" t="s">
        <v>66</v>
      </c>
      <c r="B56" s="21">
        <v>6157.84</v>
      </c>
      <c r="C56" s="8"/>
      <c r="D56" s="12"/>
      <c r="E56" s="21">
        <v>6157.84</v>
      </c>
      <c r="F56" s="9"/>
    </row>
    <row r="57" spans="1:6" s="10" customFormat="1" ht="15.75" customHeight="1">
      <c r="A57" s="11" t="s">
        <v>67</v>
      </c>
      <c r="B57" s="21">
        <v>3774.22</v>
      </c>
      <c r="C57" s="8"/>
      <c r="D57" s="12"/>
      <c r="E57" s="21">
        <v>3774.22</v>
      </c>
      <c r="F57" s="9"/>
    </row>
    <row r="58" spans="1:6" ht="15" customHeight="1">
      <c r="A58" s="26" t="s">
        <v>68</v>
      </c>
      <c r="B58" s="27">
        <f>B14*0.1</f>
        <v>341928.879</v>
      </c>
      <c r="C58" s="8"/>
      <c r="D58" s="12"/>
      <c r="E58" s="27">
        <v>180879.22</v>
      </c>
      <c r="F58" s="12">
        <v>161049.66</v>
      </c>
    </row>
    <row r="59" spans="1:8" ht="24.75" customHeight="1">
      <c r="A59" s="28" t="s">
        <v>69</v>
      </c>
      <c r="B59" s="29">
        <f>SUM(B16:B58)</f>
        <v>1928602.289</v>
      </c>
      <c r="C59" s="8"/>
      <c r="D59" s="30">
        <f>SUM(D3:D58)</f>
        <v>271099.08</v>
      </c>
      <c r="E59" s="30">
        <f>SUM(E3:E58)</f>
        <v>2997585.3</v>
      </c>
      <c r="F59" s="30">
        <f>SUM(F3:F58)</f>
        <v>2079206.7000000002</v>
      </c>
      <c r="H59" s="31">
        <f>D59+E59+F59</f>
        <v>5347891.08</v>
      </c>
    </row>
    <row r="60" spans="1:10" ht="24" customHeight="1">
      <c r="A60" s="32" t="s">
        <v>70</v>
      </c>
      <c r="B60" s="33">
        <f>B14+B59</f>
        <v>5347891.079</v>
      </c>
      <c r="D60" s="31"/>
      <c r="E60" s="31">
        <f>E59-E54-E27-E24</f>
        <v>2877913.8899999997</v>
      </c>
      <c r="H60" s="34">
        <f>B62-H59</f>
        <v>0</v>
      </c>
      <c r="J60">
        <f>B60-J43</f>
        <v>4877913.8889999995</v>
      </c>
    </row>
    <row r="61" spans="1:5" s="37" customFormat="1" ht="14.25" customHeight="1">
      <c r="A61" s="35"/>
      <c r="B61" s="36"/>
      <c r="C61"/>
      <c r="D61" s="31"/>
      <c r="E61" s="31">
        <f>E59-E60</f>
        <v>119671.41000000015</v>
      </c>
    </row>
    <row r="62" spans="1:5" ht="14.25" customHeight="1">
      <c r="A62" s="38"/>
      <c r="B62" s="31">
        <v>5347891.08</v>
      </c>
      <c r="D62" s="31"/>
      <c r="E62" s="31"/>
    </row>
    <row r="63" spans="1:5" ht="14.25" customHeight="1">
      <c r="A63" s="38"/>
      <c r="B63" s="39"/>
      <c r="D63" s="31"/>
      <c r="E63" s="31"/>
    </row>
    <row r="64" spans="2:5" ht="14.25" customHeight="1">
      <c r="B64" s="40">
        <f>B60-B62</f>
        <v>-0.0010000001639127731</v>
      </c>
      <c r="C64">
        <f>B23+B24+B25+B26+B27+B51+B53+B54</f>
        <v>469977.19000000006</v>
      </c>
      <c r="D64" s="31"/>
      <c r="E64" s="31"/>
    </row>
    <row r="65" spans="4:5" ht="14.25" customHeight="1">
      <c r="D65" s="31"/>
      <c r="E65" s="31"/>
    </row>
    <row r="66" spans="4:5" ht="14.25" customHeight="1">
      <c r="D66" s="31"/>
      <c r="E66" s="31"/>
    </row>
    <row r="67" spans="2:5" ht="14.25" customHeight="1">
      <c r="B67" s="31">
        <v>8468933.84</v>
      </c>
      <c r="D67" s="31"/>
      <c r="E67" s="31"/>
    </row>
    <row r="68" ht="14.25" customHeight="1">
      <c r="A68" t="s">
        <v>71</v>
      </c>
    </row>
    <row r="69" ht="14.25" customHeight="1">
      <c r="A69" t="s">
        <v>72</v>
      </c>
    </row>
    <row r="73" spans="1:2" ht="14.25" customHeight="1">
      <c r="A73" t="s">
        <v>73</v>
      </c>
      <c r="B73" s="1" t="s">
        <v>74</v>
      </c>
    </row>
    <row r="74" spans="1:2" ht="14.25" customHeight="1">
      <c r="A74" t="s">
        <v>75</v>
      </c>
      <c r="B74" s="1" t="s">
        <v>74</v>
      </c>
    </row>
    <row r="75" ht="14.25" customHeight="1">
      <c r="A75" s="41" t="s">
        <v>76</v>
      </c>
    </row>
    <row r="77" ht="14.25" customHeight="1">
      <c r="A77" t="s">
        <v>77</v>
      </c>
    </row>
    <row r="78" ht="14.25" customHeight="1">
      <c r="A78" t="s">
        <v>78</v>
      </c>
    </row>
    <row r="82" spans="2:3" ht="14.25" customHeight="1">
      <c r="B82" s="1" t="s">
        <v>79</v>
      </c>
      <c r="C82" t="s">
        <v>80</v>
      </c>
    </row>
    <row r="84" spans="1:3" ht="14.25" customHeight="1">
      <c r="A84" t="s">
        <v>81</v>
      </c>
      <c r="B84" s="31">
        <v>2468933.84</v>
      </c>
      <c r="C84" s="31">
        <v>1000000</v>
      </c>
    </row>
    <row r="85" spans="1:3" ht="14.25" customHeight="1">
      <c r="A85" t="s">
        <v>82</v>
      </c>
      <c r="B85" s="31">
        <f>412128.9-3148.85</f>
        <v>408980.05000000005</v>
      </c>
      <c r="C85" s="31">
        <v>1000000</v>
      </c>
    </row>
    <row r="86" spans="2:3" ht="14.25" customHeight="1">
      <c r="B86" s="31">
        <f>SUM(B84:B85)</f>
        <v>2877913.8899999997</v>
      </c>
      <c r="C86" s="31">
        <f>SUM(C84:C85)</f>
        <v>2000000</v>
      </c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2020-12-15T08:25:28Z</cp:lastPrinted>
  <dcterms:created xsi:type="dcterms:W3CDTF">1996-11-05T10:16:36Z</dcterms:created>
  <dcterms:modified xsi:type="dcterms:W3CDTF">2021-04-01T15:03:23Z</dcterms:modified>
  <cp:category/>
  <cp:version/>
  <cp:contentType/>
  <cp:contentStatus/>
  <cp:revision>121</cp:revision>
</cp:coreProperties>
</file>