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E" sheetId="1" r:id="rId1"/>
    <sheet name="Dettaglio Variante n.1" sheetId="2" r:id="rId2"/>
  </sheets>
  <definedNames>
    <definedName name="_xlnm.Print_Area" localSheetId="0">'QE'!$A$1:$I$73</definedName>
    <definedName name="Excel_BuiltIn_Print_Area" localSheetId="0">'QE'!$A$1:$I$73</definedName>
  </definedNames>
  <calcPr fullCalcOnLoad="1"/>
</workbook>
</file>

<file path=xl/sharedStrings.xml><?xml version="1.0" encoding="utf-8"?>
<sst xmlns="http://schemas.openxmlformats.org/spreadsheetml/2006/main" count="153" uniqueCount="149">
  <si>
    <t xml:space="preserve">Q.E. nuovo liceo scientifico "A.M. Enriques Agnoletti" presso il polo universitario di Sesto F.no. </t>
  </si>
  <si>
    <t>VOCI</t>
  </si>
  <si>
    <t>QE approvato con Det.524/2021</t>
  </si>
  <si>
    <t>Nuovo QE</t>
  </si>
  <si>
    <t>Differenza</t>
  </si>
  <si>
    <t>capitolo e impegno</t>
  </si>
  <si>
    <t>A) SOMME a BASE D’APPALTO</t>
  </si>
  <si>
    <t>TOTALE LAVORI A CORPO</t>
  </si>
  <si>
    <t>di cui oneri non soggetti a ribasso</t>
  </si>
  <si>
    <t>importo soggetto a ribasso</t>
  </si>
  <si>
    <t>Ribasso 20,01%</t>
  </si>
  <si>
    <t>A) IMPORTO CONTRATTUALE DEI LAVORI (DD 179/2020 e DD 537/2020 - RTI Consorzio Integra/Proget Impianti Srl)</t>
  </si>
  <si>
    <t xml:space="preserve">Cap. 18577 imp.258 sub.99/20 € 4.127.922,51; Cap. 19343 imp.41 sub.461/20  € 2.867.215,19; Cap. 19343 imp.76 sub.36/21 € 3.497.568,84. </t>
  </si>
  <si>
    <t>Importo Variante n.1 (DD 524/2021)</t>
  </si>
  <si>
    <t>Cap.20381 imp. 1520/613/21</t>
  </si>
  <si>
    <t>Importo contrattuale post variante n.1</t>
  </si>
  <si>
    <t>B) SOMME A DISPOSIZIONE  dell’AMMINISTRAZIONE</t>
  </si>
  <si>
    <t xml:space="preserve">1. lavori in economia previsti in programma, ma esclusi dall'appalto </t>
  </si>
  <si>
    <t>2. rilievi, accertamenti e indagini iva compresa:</t>
  </si>
  <si>
    <t xml:space="preserve">   2.1 bonifica bellica </t>
  </si>
  <si>
    <r>
      <rPr>
        <sz val="10"/>
        <color indexed="8"/>
        <rFont val="Times New Roman"/>
        <family val="1"/>
      </rPr>
      <t xml:space="preserve">   2.1.0 bonifica bellica Ditta Vilonauxo (DD 1023/2019 + </t>
    </r>
    <r>
      <rPr>
        <b/>
        <sz val="10"/>
        <color indexed="10"/>
        <rFont val="Times New Roman"/>
        <family val="1"/>
      </rPr>
      <t>DD 738/20</t>
    </r>
    <r>
      <rPr>
        <sz val="10"/>
        <color indexed="8"/>
        <rFont val="Times New Roman"/>
        <family val="1"/>
      </rPr>
      <t>)</t>
    </r>
  </si>
  <si>
    <t>Cap. 18586 imp. 615 sub.717/19 + Cap. 19343 imp.41/523/20</t>
  </si>
  <si>
    <t xml:space="preserve">   2.1.1 indagine magnet. Superf. Ditta Strago (DD 2200/2017 – Ods01 e 02)</t>
  </si>
  <si>
    <t>Cap.18586 imp.1122/18+615sub486/19</t>
  </si>
  <si>
    <t xml:space="preserve">      2.1.2 indagine magnet. Superf. Ditta Vilona Uxo (DD 616/2019 - OdS 2)</t>
  </si>
  <si>
    <t>Cap 18577 imp. 2260 sub.548/19 € 2120,58; Cap. 18577 Imp. 2846 sub.547/19 € 36,60; Cap. 18586 imp.615 sub.546/19 € 282,82</t>
  </si>
  <si>
    <t xml:space="preserve">   2.1.3 coordinatore sicurezza per scavi di bonifica bellica RTP Settanta7 (DD 1105/2019)</t>
  </si>
  <si>
    <t>Cap 19343 imp. 280 sub.727/19</t>
  </si>
  <si>
    <t xml:space="preserve">   2.1.4 assistenza archeologica per scavi di bonifica bellica Ditta Coop.     Archeologia (DD 1114/2019)</t>
  </si>
  <si>
    <t>Cap 19343 imp. 280 sub.729/19</t>
  </si>
  <si>
    <t xml:space="preserve">   2.2 indagini geologiche</t>
  </si>
  <si>
    <t>Prove geognostiche Ditta Mappo Geognostica (DD.951/2018)</t>
  </si>
  <si>
    <t>Cap. 18577 imp. 2260/18</t>
  </si>
  <si>
    <t>Assistenza geologo Ditta Geologica Toscana (DD 1273/2018)</t>
  </si>
  <si>
    <t>cap 18577 imp 2846/18</t>
  </si>
  <si>
    <t xml:space="preserve">   2.3 indagini archeologiche</t>
  </si>
  <si>
    <t>Indagini verifica archeologia Ditta Coop Archeologia (DD 1787/2018)</t>
  </si>
  <si>
    <t>cap 18577 imp 3367/18</t>
  </si>
  <si>
    <t>Assistenza magnet. indagini arch. Ditta Coop Archeologia (DD 2076/2018)</t>
  </si>
  <si>
    <t>Cap.18577 imp 3646/18</t>
  </si>
  <si>
    <t>Approfondimento indagini archeologiche Ditta Coop Archeologia (DD 2262/2019)</t>
  </si>
  <si>
    <t>Cap.19343 imp.390/20</t>
  </si>
  <si>
    <t>Variazione servizio approfondimento indagini archeologiche Ditta Coop Archeologia (DD 531/2020)</t>
  </si>
  <si>
    <t>Cap.19343 imp.41 sub.460/20</t>
  </si>
  <si>
    <t>Ulteriore variazione servizio approfondimento indagini archeologiche Ditta Coop Archeologia (DD 645/2020)</t>
  </si>
  <si>
    <t>Cap. 19343 imp.41/499/20</t>
  </si>
  <si>
    <t xml:space="preserve">   2.4 analisi e smaltimento terre    </t>
  </si>
  <si>
    <t>Caratterizzazione Terre Ditta Alpha Ecologia (DD.878/2018)</t>
  </si>
  <si>
    <t>Cap. 18577 imp. 2085/18</t>
  </si>
  <si>
    <t>Gestione cumulo terre Ditta Giglio Servizi srl (DD 1631/2018)</t>
  </si>
  <si>
    <t>Cap. 18577 imp 2898/18</t>
  </si>
  <si>
    <t>Servizio ausiliario gara gestione cumulo terre Ditta Trasp.a.re srl (DD 1344/2018)</t>
  </si>
  <si>
    <t>cap 18577 imp 2915/18</t>
  </si>
  <si>
    <t xml:space="preserve">3. allacciamenti ai pubblici servizi </t>
  </si>
  <si>
    <t>3.1. Spese per connessione fornitura elettrica in media tensione (400 KW) da parte di ENEL Distribuzione SpA (DD 170/2021)</t>
  </si>
  <si>
    <t>Cap.19343 imp. 44/255/21</t>
  </si>
  <si>
    <t>4. imprevisti e arrotondamenti</t>
  </si>
  <si>
    <t>Diritti segreteria esame progetto ASL, VV.F., CONI (DD 347/2019 + DD 445/2019 + DD 727/2019)</t>
  </si>
  <si>
    <t>Cap. 19343 imp.395/396/397 sub 280/19 per € 3.507,00; Cap. 19343 imp.395 per € 400,00; Cap.19343 imp.280 sub397_19 per € 692,30</t>
  </si>
  <si>
    <t>Assistenza parere navigazione aerea Arch. Delcroix (DD 1116/2018)</t>
  </si>
  <si>
    <t>Cap. 18577 imp. 2655/18</t>
  </si>
  <si>
    <t>Diritti istruttoria pratica ENAC (DD 1520/2019)</t>
  </si>
  <si>
    <t>Cap. 19343 imp.280/19 sub.841/19</t>
  </si>
  <si>
    <t>Diritti istruttoria deposito progetto esecutivo al Genio Civile (DD 1615/2019)</t>
  </si>
  <si>
    <t>Cap.19343 imp.280 sub.853/19</t>
  </si>
  <si>
    <t>Diritti istruttoria pratica ENAC (DD 615/2020)</t>
  </si>
  <si>
    <t>Cap. 19343 imp.41/497/20</t>
  </si>
  <si>
    <t>5. acquisizione aree o immobili e pertinenti indennizzi (DD 2189/18 punto 1 per € 137.313,54 Notaio Cirillo e DD 2189/18 punto 2 per € 1.525.706,00 UNIFI) (DD 2076/2018)</t>
  </si>
  <si>
    <t>Cap.19588 imp. 3751 per € 137.313,54 + cap. 19340 imp. 3753 per € 1.525.706,00</t>
  </si>
  <si>
    <t xml:space="preserve">   5.1 Spese Notaio Cirillo per acquisto terreno da UNIFI (DD 1817/2018)   </t>
  </si>
  <si>
    <t>Cap. 18577 imp 1817/18</t>
  </si>
  <si>
    <t xml:space="preserve">   5.2 Integrazione spese Notaio Cirillo (DD 115/2019)</t>
  </si>
  <si>
    <t>Cap. 18577 imp 273/19</t>
  </si>
  <si>
    <t>6. accantonamento di cui all’articolo 133, commi 3 e 4, del codice</t>
  </si>
  <si>
    <t xml:space="preserve">   6.1 indennizzo da riconoscere  a Eli Lilly per mancata disponibilità del bene acquistato ( € 250.000,00/anno su 1279 gg)</t>
  </si>
  <si>
    <t xml:space="preserve">7. fondo per la progettazione e l’innovazione di  cui all’art. 113 del codice, nella misura del 2% dell’importo lavori a base di gara </t>
  </si>
  <si>
    <t>cap 19343 imp155/462/20+19343 imp 41/464/20+cap 18586 imp 737/463/20+cap 19343 imp 76sub37/21</t>
  </si>
  <si>
    <r>
      <rPr>
        <sz val="10"/>
        <color indexed="8"/>
        <rFont val="Times New Roman"/>
        <family val="1"/>
      </rPr>
      <t>7.0.1. fondo per la progettazione e l’innovazione di cui all’art. 113 del codice, nella misura del 2% dell’importo del servizio di bonifica bellica a base di gara (</t>
    </r>
    <r>
      <rPr>
        <sz val="10"/>
        <color indexed="10"/>
        <rFont val="Times New Roman"/>
        <family val="1"/>
      </rPr>
      <t>DD 738/20</t>
    </r>
    <r>
      <rPr>
        <sz val="10"/>
        <color indexed="8"/>
        <rFont val="Times New Roman"/>
        <family val="1"/>
      </rPr>
      <t>)</t>
    </r>
  </si>
  <si>
    <t>Cap. 19343 imp.41/524/20</t>
  </si>
  <si>
    <r>
      <rPr>
        <b/>
        <sz val="10"/>
        <color indexed="8"/>
        <rFont val="Times New Roman"/>
        <family val="1"/>
      </rPr>
      <t>7.0.2. fondo per la progettazione e l’innovazione di cui all’art. 113 del codice, nella misura del 2% dell’importo del servizio di fornitura arredi a base di gara</t>
    </r>
    <r>
      <rPr>
        <b/>
        <sz val="10"/>
        <rFont val="Times New Roman"/>
        <family val="1"/>
      </rPr>
      <t xml:space="preserve"> (Pres. Det.)</t>
    </r>
  </si>
  <si>
    <t>Cap._____ imp.______</t>
  </si>
  <si>
    <t xml:space="preserve">   7.1 assicurazione progettisti interni</t>
  </si>
  <si>
    <t xml:space="preserve">   7.2 spese progettazione RTP Settanta7 (DD 297/2018, DD 1654/2018 e DD 1971/2018)</t>
  </si>
  <si>
    <t>Cap 19343 imp 1889/18 per 223.127,97+cap 19343 FPV imp 280/19 per 189.398,14</t>
  </si>
  <si>
    <t xml:space="preserve">   7.3 spese per variazione servizio progettazione RTP Settanta7  (DD 1820/2019)</t>
  </si>
  <si>
    <t>Cap.19343 imp.280 sub.900/19</t>
  </si>
  <si>
    <t>8. spese per attività tecnico amministrative connesse alla progettazione, di supporto al responsabile del procedimento:</t>
  </si>
  <si>
    <t xml:space="preserve">8.0 verifica e validazione </t>
  </si>
  <si>
    <t>8.1 Servizio di verifica progettazione Ditta Italsocotec (DD 86/2019+DD 1731/2019 ITS controlli tecnici)</t>
  </si>
  <si>
    <t>Cap 19343 imp. 208 sub.222/19</t>
  </si>
  <si>
    <t>8.2.1 Collaudo Strutturale/Arch. Spanò (DD 553/2020)</t>
  </si>
  <si>
    <t>CAP 19343 IMP 41/20sub 480/481/482/20+76/21sub38/39/40/21</t>
  </si>
  <si>
    <t>8.2.2 Collaudo Tecnico Amm./Arch. Buzzanca (DD 553/2020)</t>
  </si>
  <si>
    <t>CAP 19343 IMP 41/20sub483/484/485/20+76/21sub41/42/43/21</t>
  </si>
  <si>
    <t>8.3 Direzione lavori/CSE esecuzione HYDEA (DD 1501/2019 e DD 541/2020)</t>
  </si>
  <si>
    <t>CAP 19343 imp 155sub54/20 per 58,032,52+cap 19343 imp 116/472/20 per 205,123,23+cap 19343 imp 44sub8/21 per 131577,88</t>
  </si>
  <si>
    <t>8.4 Servizio di Tutor di cantiere Bottega d’Ingegneria Srl (DD 237/2020)</t>
  </si>
  <si>
    <t>cap 19343  1262/20+95/21</t>
  </si>
  <si>
    <t xml:space="preserve">    9. eventuali spese per commissioni giudicatrici</t>
  </si>
  <si>
    <t xml:space="preserve">   10. spese per pubblicità </t>
  </si>
  <si>
    <t>11. spese per accertamenti di laboratorio e verifiche tecniche di collaudo</t>
  </si>
  <si>
    <r>
      <rPr>
        <sz val="10"/>
        <color indexed="8"/>
        <rFont val="Times New Roman"/>
        <family val="1"/>
      </rPr>
      <t xml:space="preserve">12. IVA 10% sui lavori </t>
    </r>
    <r>
      <rPr>
        <sz val="10"/>
        <color indexed="8"/>
        <rFont val="Times New Roman"/>
        <family val="1"/>
      </rPr>
      <t xml:space="preserve"> (DD 179/2020 e DD 537/2020 - RTI Consorzio Integra/Proget Impianti Srl)</t>
    </r>
  </si>
  <si>
    <t>12.1 IVA 10% sui lavori Variante n.1 (DD 524/2021)</t>
  </si>
  <si>
    <r>
      <rPr>
        <sz val="10"/>
        <color indexed="8"/>
        <rFont val="Times New Roman"/>
        <family val="1"/>
      </rPr>
      <t xml:space="preserve">Cap.20381 </t>
    </r>
    <r>
      <rPr>
        <sz val="10"/>
        <color indexed="8"/>
        <rFont val="Times New Roman"/>
        <family val="1"/>
      </rPr>
      <t>imp. 1520/613/21</t>
    </r>
  </si>
  <si>
    <t>13. Arredi – forniture IVA inclusa (Pres. Det.)</t>
  </si>
  <si>
    <t>13.1 Progettazione arredi e sistemazioni esterne</t>
  </si>
  <si>
    <r>
      <rPr>
        <sz val="10"/>
        <color indexed="8"/>
        <rFont val="Times New Roman"/>
        <family val="1"/>
      </rPr>
      <t xml:space="preserve">13.2 </t>
    </r>
    <r>
      <rPr>
        <sz val="10"/>
        <color indexed="8"/>
        <rFont val="Times New Roman"/>
        <family val="1"/>
      </rPr>
      <t>Arredi e sistemazioni esterne – servizio di progettazione e direzione esecuzione (DD 2553/2020 e DD 218/21 - HYDEA SPA)</t>
    </r>
  </si>
  <si>
    <t>Cap.20337 imp.819/2021</t>
  </si>
  <si>
    <t>14. Altre somme a disposizione per Strada CNR di proprietà UNIFI, come da convenzione del 17.2.2021 (impegno alla corresponsione fino a € 60.823,67)</t>
  </si>
  <si>
    <t>Cap.20337 imp.1520</t>
  </si>
  <si>
    <t>B) TOTALE SOMME a DISPOSIZIONE dell’AMMINISTRAZIONE</t>
  </si>
  <si>
    <t>TOTALE IMPORTO PROGETTO (A+B)</t>
  </si>
  <si>
    <t>Durata lavori: 4.5.2020 – 1.9.2021</t>
  </si>
  <si>
    <t>Da impegnare:</t>
  </si>
  <si>
    <t>Cronologia QE di progetto</t>
  </si>
  <si>
    <t>Stanziamenti di bilancio</t>
  </si>
  <si>
    <t>Progetto iniziale (2018):</t>
  </si>
  <si>
    <t>Cap.18577 (E 794/7 – alienazioni)</t>
  </si>
  <si>
    <t>Incremento con stanziamento aggiuntivo cap.19865 (2019):</t>
  </si>
  <si>
    <t>Cap.19343 (E 1884 – finanz, Sviluppo Toscana)</t>
  </si>
  <si>
    <t>Incremento con stanziamento aggiuntivo cap.20337 (2020):</t>
  </si>
  <si>
    <t>Cap.18586</t>
  </si>
  <si>
    <t>Incremento con stanziamento aggiuntivo cap.20381 (2021), per impegno assunto da UNIFI:</t>
  </si>
  <si>
    <t>cap 19340</t>
  </si>
  <si>
    <t>Totale QE attuale:</t>
  </si>
  <si>
    <t>cap 19588</t>
  </si>
  <si>
    <t>cap 19339</t>
  </si>
  <si>
    <t>Cap.19865</t>
  </si>
  <si>
    <t>Cap.20337</t>
  </si>
  <si>
    <t>Cap.20381 (E 780) Conv. UNIFI del 17,2,2021*</t>
  </si>
  <si>
    <t xml:space="preserve">* Stanziamento di 85.000,00 euro (potremo contare sulla differenza di 24.176,33 euro solo dopo eventuale convenzione integrativa con UNIFI) </t>
  </si>
  <si>
    <t>disponibilità</t>
  </si>
  <si>
    <t>cap 18586 FPV 2019 imp 615/19+737/20</t>
  </si>
  <si>
    <t>cap 19343 FPV 2019 imp 155/20</t>
  </si>
  <si>
    <t>CAP 19343 FPV 2021 IMP 44/21</t>
  </si>
  <si>
    <t>cap 18577 FPV 64/21</t>
  </si>
  <si>
    <t xml:space="preserve">cap 19343 COMPETENZA 76/21 </t>
  </si>
  <si>
    <t>Cap 19865 FPV 269/21</t>
  </si>
  <si>
    <t>cap 19865 Fpv 2021 IMP 139/21</t>
  </si>
  <si>
    <t>Cap 20337 imp 44/21</t>
  </si>
  <si>
    <t>Cap 20381 (limitatamente a impegno unifi)</t>
  </si>
  <si>
    <t>Importi Contratto Iniziale</t>
  </si>
  <si>
    <t>Importi Variante n.1</t>
  </si>
  <si>
    <t>Importi complessivi</t>
  </si>
  <si>
    <t>Totale lavori a corpo</t>
  </si>
  <si>
    <t>di cui oneri sicurezza non soggetti a ribasso</t>
  </si>
  <si>
    <t>Importo contrattuale</t>
  </si>
  <si>
    <t>Iva 10%</t>
  </si>
  <si>
    <t>Importo contrattuale iva inclusa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</si>
</sst>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&quot;€ &quot;* #,##0.00_-;&quot;-€ &quot;* #,##0.00_-;_-&quot;€ &quot;* \-??_-;_-@_-"/>
    <numFmt numFmtId="166" formatCode="#,##0.00"/>
    <numFmt numFmtId="167" formatCode="#,##0.00;[RED]\-#,##0.00"/>
    <numFmt numFmtId="168" formatCode="_-* #,##0.00_-;\-* #,##0.00_-;_-* \-??_-;_-@_-"/>
    <numFmt numFmtId="169" formatCode="h:mm:ss"/>
    <numFmt numFmtId="170" formatCode="[$€-410]\ #,##0.00;[RED]\-[$€-410]\ #,##0.00"/>
    <numFmt numFmtId="171" formatCode="&quot;€ &quot;#,##0.00;[RED]&quot;-€ &quot;#,##0.00"/>
  </numFmts>
  <fonts count="1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Arial"/>
      <family val="2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9"/>
      <name val="Garamond"/>
      <family val="1"/>
    </font>
    <font>
      <sz val="9"/>
      <name val="Garamond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 indent="1"/>
    </xf>
    <xf numFmtId="165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center"/>
    </xf>
    <xf numFmtId="164" fontId="5" fillId="0" borderId="1" xfId="0" applyFont="1" applyFill="1" applyBorder="1" applyAlignment="1">
      <alignment horizontal="left" vertical="center" wrapText="1" indent="1"/>
    </xf>
    <xf numFmtId="166" fontId="1" fillId="0" borderId="0" xfId="0" applyNumberFormat="1" applyFont="1" applyAlignment="1">
      <alignment/>
    </xf>
    <xf numFmtId="164" fontId="4" fillId="2" borderId="1" xfId="0" applyFont="1" applyFill="1" applyBorder="1" applyAlignment="1">
      <alignment horizontal="left" vertical="center" wrapText="1" indent="1"/>
    </xf>
    <xf numFmtId="165" fontId="1" fillId="2" borderId="1" xfId="0" applyNumberFormat="1" applyFont="1" applyFill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4" fontId="5" fillId="2" borderId="4" xfId="0" applyFont="1" applyFill="1" applyBorder="1" applyAlignment="1">
      <alignment horizontal="left" vertical="center" wrapText="1"/>
    </xf>
    <xf numFmtId="165" fontId="1" fillId="2" borderId="4" xfId="0" applyNumberFormat="1" applyFont="1" applyFill="1" applyBorder="1" applyAlignment="1">
      <alignment vertical="center"/>
    </xf>
    <xf numFmtId="165" fontId="1" fillId="3" borderId="4" xfId="0" applyNumberFormat="1" applyFont="1" applyFill="1" applyBorder="1" applyAlignment="1">
      <alignment vertical="center"/>
    </xf>
    <xf numFmtId="165" fontId="1" fillId="4" borderId="4" xfId="0" applyNumberFormat="1" applyFont="1" applyFill="1" applyBorder="1" applyAlignment="1">
      <alignment vertical="center"/>
    </xf>
    <xf numFmtId="164" fontId="5" fillId="5" borderId="1" xfId="0" applyFont="1" applyFill="1" applyBorder="1" applyAlignment="1">
      <alignment horizontal="left" vertical="center" wrapText="1" indent="1"/>
    </xf>
    <xf numFmtId="165" fontId="1" fillId="5" borderId="1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right" vertical="center"/>
    </xf>
    <xf numFmtId="164" fontId="5" fillId="0" borderId="1" xfId="0" applyFont="1" applyBorder="1" applyAlignment="1">
      <alignment horizontal="left" vertical="center" wrapText="1"/>
    </xf>
    <xf numFmtId="165" fontId="1" fillId="5" borderId="4" xfId="0" applyNumberFormat="1" applyFont="1" applyFill="1" applyBorder="1" applyAlignment="1">
      <alignment vertical="center"/>
    </xf>
    <xf numFmtId="165" fontId="1" fillId="6" borderId="4" xfId="0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4" fontId="4" fillId="0" borderId="1" xfId="0" applyFont="1" applyBorder="1" applyAlignment="1">
      <alignment horizontal="left" vertical="center" wrapText="1" indent="1"/>
    </xf>
    <xf numFmtId="164" fontId="1" fillId="0" borderId="1" xfId="0" applyFont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4" fontId="5" fillId="0" borderId="1" xfId="0" applyFont="1" applyBorder="1" applyAlignment="1">
      <alignment horizontal="left" vertical="center" wrapText="1" indent="1"/>
    </xf>
    <xf numFmtId="165" fontId="5" fillId="0" borderId="1" xfId="0" applyNumberFormat="1" applyFont="1" applyFill="1" applyBorder="1" applyAlignment="1">
      <alignment horizontal="left" vertical="center" wrapText="1" indent="1"/>
    </xf>
    <xf numFmtId="166" fontId="6" fillId="0" borderId="1" xfId="0" applyNumberFormat="1" applyFont="1" applyFill="1" applyBorder="1" applyAlignment="1">
      <alignment vertical="center"/>
    </xf>
    <xf numFmtId="164" fontId="5" fillId="0" borderId="1" xfId="0" applyFont="1" applyFill="1" applyBorder="1" applyAlignment="1">
      <alignment horizontal="left" vertical="center" indent="1"/>
    </xf>
    <xf numFmtId="164" fontId="1" fillId="0" borderId="5" xfId="0" applyFont="1" applyBorder="1" applyAlignment="1">
      <alignment vertical="center"/>
    </xf>
    <xf numFmtId="164" fontId="1" fillId="0" borderId="4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5" xfId="0" applyFont="1" applyBorder="1" applyAlignment="1">
      <alignment vertical="center" wrapText="1"/>
    </xf>
    <xf numFmtId="166" fontId="1" fillId="7" borderId="1" xfId="0" applyNumberFormat="1" applyFont="1" applyFill="1" applyBorder="1" applyAlignment="1">
      <alignment vertical="center"/>
    </xf>
    <xf numFmtId="166" fontId="1" fillId="3" borderId="1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164" fontId="5" fillId="0" borderId="1" xfId="0" applyFont="1" applyFill="1" applyBorder="1" applyAlignment="1">
      <alignment horizontal="left" vertical="center"/>
    </xf>
    <xf numFmtId="164" fontId="1" fillId="0" borderId="1" xfId="0" applyFont="1" applyBorder="1" applyAlignment="1">
      <alignment horizontal="left" vertical="center" wrapText="1"/>
    </xf>
    <xf numFmtId="168" fontId="1" fillId="0" borderId="0" xfId="0" applyNumberFormat="1" applyFont="1" applyAlignment="1">
      <alignment/>
    </xf>
    <xf numFmtId="166" fontId="1" fillId="4" borderId="1" xfId="0" applyNumberFormat="1" applyFont="1" applyFill="1" applyBorder="1" applyAlignment="1">
      <alignment vertical="center"/>
    </xf>
    <xf numFmtId="169" fontId="5" fillId="0" borderId="1" xfId="0" applyNumberFormat="1" applyFont="1" applyBorder="1" applyAlignment="1">
      <alignment horizontal="left" vertical="center" wrapText="1" indent="1"/>
    </xf>
    <xf numFmtId="165" fontId="1" fillId="0" borderId="1" xfId="0" applyNumberFormat="1" applyFont="1" applyFill="1" applyBorder="1" applyAlignment="1">
      <alignment horizontal="right" vertical="center"/>
    </xf>
    <xf numFmtId="164" fontId="1" fillId="0" borderId="1" xfId="0" applyFont="1" applyFill="1" applyBorder="1" applyAlignment="1">
      <alignment horizontal="left" vertical="center" indent="1"/>
    </xf>
    <xf numFmtId="165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vertical="center"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 wrapText="1"/>
    </xf>
    <xf numFmtId="170" fontId="1" fillId="0" borderId="1" xfId="0" applyNumberFormat="1" applyFont="1" applyBorder="1" applyAlignment="1">
      <alignment vertical="center"/>
    </xf>
    <xf numFmtId="164" fontId="6" fillId="0" borderId="0" xfId="0" applyFont="1" applyAlignment="1">
      <alignment/>
    </xf>
    <xf numFmtId="166" fontId="1" fillId="8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vertical="center"/>
    </xf>
    <xf numFmtId="166" fontId="1" fillId="9" borderId="1" xfId="0" applyNumberFormat="1" applyFont="1" applyFill="1" applyBorder="1" applyAlignment="1">
      <alignment vertical="center"/>
    </xf>
    <xf numFmtId="170" fontId="8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Border="1" applyAlignment="1">
      <alignment horizontal="left" vertical="center" wrapText="1" indent="2"/>
    </xf>
    <xf numFmtId="170" fontId="1" fillId="0" borderId="1" xfId="0" applyNumberFormat="1" applyFont="1" applyFill="1" applyBorder="1" applyAlignment="1">
      <alignment horizontal="left" vertical="center" wrapText="1"/>
    </xf>
    <xf numFmtId="166" fontId="1" fillId="3" borderId="1" xfId="0" applyNumberFormat="1" applyFont="1" applyFill="1" applyBorder="1" applyAlignment="1">
      <alignment vertical="center"/>
    </xf>
    <xf numFmtId="166" fontId="6" fillId="0" borderId="0" xfId="0" applyNumberFormat="1" applyFont="1" applyAlignment="1">
      <alignment/>
    </xf>
    <xf numFmtId="169" fontId="4" fillId="0" borderId="1" xfId="0" applyNumberFormat="1" applyFont="1" applyBorder="1" applyAlignment="1">
      <alignment horizontal="left" vertical="center" wrapText="1" indent="2"/>
    </xf>
    <xf numFmtId="170" fontId="6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/>
    </xf>
    <xf numFmtId="164" fontId="5" fillId="0" borderId="1" xfId="0" applyFont="1" applyFill="1" applyBorder="1" applyAlignment="1">
      <alignment horizontal="left" vertical="center" wrapText="1" indent="2"/>
    </xf>
    <xf numFmtId="164" fontId="5" fillId="0" borderId="1" xfId="0" applyFont="1" applyBorder="1" applyAlignment="1">
      <alignment horizontal="left" vertical="center" wrapText="1" indent="2"/>
    </xf>
    <xf numFmtId="164" fontId="8" fillId="0" borderId="5" xfId="0" applyFont="1" applyFill="1" applyBorder="1" applyAlignment="1">
      <alignment vertical="center" wrapText="1"/>
    </xf>
    <xf numFmtId="168" fontId="6" fillId="0" borderId="0" xfId="0" applyNumberFormat="1" applyFont="1" applyAlignment="1">
      <alignment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vertical="center"/>
    </xf>
    <xf numFmtId="166" fontId="1" fillId="6" borderId="1" xfId="0" applyNumberFormat="1" applyFont="1" applyFill="1" applyBorder="1" applyAlignment="1">
      <alignment vertical="center"/>
    </xf>
    <xf numFmtId="166" fontId="1" fillId="10" borderId="1" xfId="0" applyNumberFormat="1" applyFont="1" applyFill="1" applyBorder="1" applyAlignment="1">
      <alignment vertical="center"/>
    </xf>
    <xf numFmtId="166" fontId="6" fillId="6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left" vertical="center" wrapText="1" indent="1"/>
    </xf>
    <xf numFmtId="165" fontId="4" fillId="0" borderId="1" xfId="0" applyNumberFormat="1" applyFont="1" applyFill="1" applyBorder="1" applyAlignment="1">
      <alignment horizontal="left" vertical="center" wrapText="1" indent="1"/>
    </xf>
    <xf numFmtId="167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horizontal="left" vertical="center" wrapText="1" indent="1"/>
    </xf>
    <xf numFmtId="165" fontId="4" fillId="0" borderId="0" xfId="0" applyNumberFormat="1" applyFont="1" applyFill="1" applyBorder="1" applyAlignment="1">
      <alignment horizontal="left" vertical="center" wrapText="1" inden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Alignment="1">
      <alignment/>
    </xf>
    <xf numFmtId="164" fontId="10" fillId="0" borderId="1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right"/>
    </xf>
    <xf numFmtId="171" fontId="12" fillId="0" borderId="0" xfId="0" applyNumberFormat="1" applyFont="1" applyFill="1" applyBorder="1" applyAlignment="1">
      <alignment horizontal="right" wrapText="1"/>
    </xf>
    <xf numFmtId="164" fontId="10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12" fillId="0" borderId="0" xfId="0" applyFont="1" applyFill="1" applyBorder="1" applyAlignment="1">
      <alignment horizontal="right"/>
    </xf>
    <xf numFmtId="164" fontId="0" fillId="4" borderId="6" xfId="0" applyFont="1" applyFill="1" applyBorder="1" applyAlignment="1">
      <alignment/>
    </xf>
    <xf numFmtId="166" fontId="0" fillId="4" borderId="6" xfId="0" applyNumberFormat="1" applyFont="1" applyFill="1" applyBorder="1" applyAlignment="1">
      <alignment/>
    </xf>
    <xf numFmtId="164" fontId="0" fillId="3" borderId="4" xfId="0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7" borderId="7" xfId="0" applyNumberFormat="1" applyFont="1" applyFill="1" applyBorder="1" applyAlignment="1">
      <alignment vertical="center"/>
    </xf>
    <xf numFmtId="164" fontId="0" fillId="8" borderId="1" xfId="0" applyFont="1" applyFill="1" applyBorder="1" applyAlignment="1">
      <alignment/>
    </xf>
    <xf numFmtId="166" fontId="0" fillId="8" borderId="1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 horizontal="right" wrapText="1"/>
    </xf>
    <xf numFmtId="164" fontId="0" fillId="9" borderId="1" xfId="0" applyFont="1" applyFill="1" applyBorder="1" applyAlignment="1">
      <alignment/>
    </xf>
    <xf numFmtId="166" fontId="0" fillId="9" borderId="1" xfId="0" applyNumberFormat="1" applyFont="1" applyFill="1" applyBorder="1" applyAlignment="1">
      <alignment/>
    </xf>
    <xf numFmtId="164" fontId="0" fillId="11" borderId="1" xfId="0" applyFont="1" applyFill="1" applyBorder="1" applyAlignment="1">
      <alignment/>
    </xf>
    <xf numFmtId="166" fontId="0" fillId="11" borderId="1" xfId="0" applyNumberFormat="1" applyFont="1" applyFill="1" applyBorder="1" applyAlignment="1">
      <alignment/>
    </xf>
    <xf numFmtId="164" fontId="0" fillId="10" borderId="1" xfId="0" applyFont="1" applyFill="1" applyBorder="1" applyAlignment="1">
      <alignment/>
    </xf>
    <xf numFmtId="166" fontId="0" fillId="10" borderId="1" xfId="0" applyNumberFormat="1" applyFont="1" applyFill="1" applyBorder="1" applyAlignment="1">
      <alignment/>
    </xf>
    <xf numFmtId="164" fontId="0" fillId="6" borderId="1" xfId="0" applyFont="1" applyFill="1" applyBorder="1" applyAlignment="1">
      <alignment/>
    </xf>
    <xf numFmtId="166" fontId="0" fillId="6" borderId="1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164" fontId="1" fillId="0" borderId="0" xfId="0" applyFont="1" applyFill="1" applyAlignment="1">
      <alignment wrapText="1"/>
    </xf>
    <xf numFmtId="164" fontId="0" fillId="0" borderId="0" xfId="0" applyFill="1" applyAlignment="1">
      <alignment/>
    </xf>
    <xf numFmtId="164" fontId="10" fillId="0" borderId="0" xfId="0" applyFont="1" applyAlignment="1">
      <alignment/>
    </xf>
    <xf numFmtId="164" fontId="10" fillId="0" borderId="1" xfId="0" applyFont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Fill="1" applyBorder="1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8" fontId="0" fillId="0" borderId="1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8" fillId="0" borderId="1" xfId="0" applyFont="1" applyBorder="1" applyAlignment="1">
      <alignment/>
    </xf>
    <xf numFmtId="166" fontId="10" fillId="0" borderId="0" xfId="0" applyNumberFormat="1" applyFont="1" applyFill="1" applyBorder="1" applyAlignment="1">
      <alignment/>
    </xf>
    <xf numFmtId="166" fontId="10" fillId="0" borderId="1" xfId="0" applyNumberFormat="1" applyFont="1" applyFill="1" applyBorder="1" applyAlignment="1">
      <alignment/>
    </xf>
    <xf numFmtId="164" fontId="13" fillId="0" borderId="4" xfId="0" applyFont="1" applyBorder="1" applyAlignment="1">
      <alignment wrapText="1"/>
    </xf>
    <xf numFmtId="164" fontId="13" fillId="0" borderId="4" xfId="0" applyFont="1" applyBorder="1" applyAlignment="1">
      <alignment horizontal="center" wrapText="1"/>
    </xf>
    <xf numFmtId="164" fontId="13" fillId="0" borderId="0" xfId="0" applyFont="1" applyAlignment="1">
      <alignment wrapText="1"/>
    </xf>
    <xf numFmtId="164" fontId="1" fillId="0" borderId="0" xfId="0" applyFont="1" applyAlignment="1">
      <alignment wrapText="1"/>
    </xf>
    <xf numFmtId="166" fontId="13" fillId="0" borderId="4" xfId="0" applyNumberFormat="1" applyFont="1" applyBorder="1" applyAlignment="1">
      <alignment wrapText="1"/>
    </xf>
    <xf numFmtId="166" fontId="3" fillId="0" borderId="4" xfId="0" applyNumberFormat="1" applyFont="1" applyBorder="1" applyAlignment="1">
      <alignment wrapText="1"/>
    </xf>
    <xf numFmtId="164" fontId="14" fillId="0" borderId="4" xfId="0" applyFont="1" applyFill="1" applyBorder="1" applyAlignment="1">
      <alignment vertical="center" wrapText="1"/>
    </xf>
    <xf numFmtId="164" fontId="15" fillId="0" borderId="0" xfId="0" applyFont="1" applyAlignment="1">
      <alignment wrapText="1"/>
    </xf>
    <xf numFmtId="164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729FCF"/>
      <rgbColor rgb="00993366"/>
      <rgbColor rgb="00FFFFCC"/>
      <rgbColor rgb="00CCFFFF"/>
      <rgbColor rgb="00660066"/>
      <rgbColor rgb="00FF6D6D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CAED5"/>
      <rgbColor rgb="00FCD4D1"/>
      <rgbColor rgb="003366FF"/>
      <rgbColor rgb="0033CCCC"/>
      <rgbColor rgb="0072BF44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75" zoomScaleNormal="75" workbookViewId="0" topLeftCell="A34">
      <selection activeCell="I38" sqref="I38"/>
    </sheetView>
  </sheetViews>
  <sheetFormatPr defaultColWidth="9.140625" defaultRowHeight="12.75"/>
  <cols>
    <col min="1" max="1" width="62.28125" style="1" customWidth="1"/>
    <col min="2" max="2" width="16.140625" style="2" customWidth="1"/>
    <col min="3" max="3" width="18.57421875" style="2" customWidth="1"/>
    <col min="4" max="4" width="10.7109375" style="2" customWidth="1"/>
    <col min="5" max="5" width="40.8515625" style="1" customWidth="1"/>
    <col min="6" max="6" width="16.00390625" style="2" customWidth="1"/>
    <col min="7" max="7" width="14.8515625" style="2" customWidth="1"/>
    <col min="8" max="8" width="15.28125" style="2" customWidth="1"/>
    <col min="9" max="9" width="17.140625" style="2" customWidth="1"/>
    <col min="10" max="10" width="15.57421875" style="1" customWidth="1"/>
    <col min="11" max="11" width="12.57421875" style="1" customWidth="1"/>
    <col min="12" max="12" width="15.140625" style="1" customWidth="1"/>
    <col min="13" max="13" width="12.57421875" style="1" customWidth="1"/>
    <col min="14" max="16384" width="8.7109375" style="1" customWidth="1"/>
  </cols>
  <sheetData>
    <row r="1" spans="1:9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67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>
        <v>2018</v>
      </c>
      <c r="G2" s="5">
        <v>2019</v>
      </c>
      <c r="H2" s="5">
        <v>2020</v>
      </c>
      <c r="I2" s="5">
        <v>2021</v>
      </c>
    </row>
    <row r="3" spans="1:9" ht="15">
      <c r="A3" s="6" t="s">
        <v>6</v>
      </c>
      <c r="B3" s="7"/>
      <c r="C3" s="7"/>
      <c r="D3" s="8"/>
      <c r="E3" s="9"/>
      <c r="F3" s="9"/>
      <c r="G3" s="9"/>
      <c r="H3" s="9"/>
      <c r="I3" s="9"/>
    </row>
    <row r="4" spans="1:9" ht="15">
      <c r="A4" s="6" t="s">
        <v>7</v>
      </c>
      <c r="B4" s="10">
        <v>11855725</v>
      </c>
      <c r="C4" s="10">
        <v>11855725</v>
      </c>
      <c r="D4" s="8">
        <f aca="true" t="shared" si="0" ref="D4:D8">C4-B4</f>
        <v>0</v>
      </c>
      <c r="E4" s="9"/>
      <c r="F4" s="9"/>
      <c r="G4" s="9"/>
      <c r="H4" s="9"/>
      <c r="I4" s="9"/>
    </row>
    <row r="5" spans="1:9" ht="15">
      <c r="A5" s="11" t="s">
        <v>8</v>
      </c>
      <c r="B5" s="10">
        <v>277010</v>
      </c>
      <c r="C5" s="10">
        <v>277010</v>
      </c>
      <c r="D5" s="8">
        <f t="shared" si="0"/>
        <v>0</v>
      </c>
      <c r="E5" s="9"/>
      <c r="F5" s="9"/>
      <c r="G5" s="9"/>
      <c r="H5" s="9"/>
      <c r="I5" s="9"/>
    </row>
    <row r="6" spans="1:9" ht="15">
      <c r="A6" s="11" t="s">
        <v>9</v>
      </c>
      <c r="B6" s="10">
        <v>11578715</v>
      </c>
      <c r="C6" s="10">
        <v>11578715</v>
      </c>
      <c r="D6" s="8">
        <f t="shared" si="0"/>
        <v>0</v>
      </c>
      <c r="E6" s="9"/>
      <c r="F6" s="9"/>
      <c r="G6" s="9"/>
      <c r="H6" s="9"/>
      <c r="I6" s="9"/>
    </row>
    <row r="7" spans="1:11" ht="15">
      <c r="A7" s="11" t="s">
        <v>10</v>
      </c>
      <c r="B7" s="10">
        <v>2316900.87</v>
      </c>
      <c r="C7" s="10">
        <v>2316900.87</v>
      </c>
      <c r="D7" s="8">
        <f t="shared" si="0"/>
        <v>0</v>
      </c>
      <c r="E7" s="9"/>
      <c r="F7" s="9"/>
      <c r="G7" s="9"/>
      <c r="H7" s="9"/>
      <c r="I7" s="9"/>
      <c r="J7" s="12"/>
      <c r="K7" s="12"/>
    </row>
    <row r="8" spans="1:11" ht="24.75" customHeight="1">
      <c r="A8" s="13" t="s">
        <v>11</v>
      </c>
      <c r="B8" s="14">
        <v>9538824.13</v>
      </c>
      <c r="C8" s="14">
        <v>9538824.13</v>
      </c>
      <c r="D8" s="15">
        <f t="shared" si="0"/>
        <v>0</v>
      </c>
      <c r="E8" s="16" t="s">
        <v>12</v>
      </c>
      <c r="F8" s="17"/>
      <c r="G8" s="14"/>
      <c r="H8" s="18">
        <v>1914553.98</v>
      </c>
      <c r="I8" s="18">
        <v>3871613.32</v>
      </c>
      <c r="J8" s="12"/>
      <c r="K8" s="12"/>
    </row>
    <row r="9" spans="1:11" ht="14.25">
      <c r="A9" s="13"/>
      <c r="B9" s="14"/>
      <c r="C9" s="14"/>
      <c r="D9" s="15"/>
      <c r="E9" s="16"/>
      <c r="F9" s="17"/>
      <c r="G9" s="14"/>
      <c r="H9" s="19">
        <v>1752656.83</v>
      </c>
      <c r="I9" s="19">
        <v>2000000</v>
      </c>
      <c r="J9" s="12"/>
      <c r="K9" s="12"/>
    </row>
    <row r="10" spans="1:11" ht="15">
      <c r="A10" s="20" t="s">
        <v>13</v>
      </c>
      <c r="B10" s="21">
        <v>45213.1</v>
      </c>
      <c r="C10" s="21">
        <v>45213.1</v>
      </c>
      <c r="D10" s="22">
        <f>C10-B10</f>
        <v>0</v>
      </c>
      <c r="E10" s="23" t="s">
        <v>14</v>
      </c>
      <c r="F10" s="24"/>
      <c r="G10" s="21"/>
      <c r="H10" s="24"/>
      <c r="I10" s="25">
        <v>45213.1</v>
      </c>
      <c r="J10" s="12"/>
      <c r="K10" s="12"/>
    </row>
    <row r="11" spans="1:11" ht="15">
      <c r="A11" s="13" t="s">
        <v>15</v>
      </c>
      <c r="B11" s="26">
        <f>B8+B10</f>
        <v>9584037.23</v>
      </c>
      <c r="C11" s="26">
        <f>C8+C10</f>
        <v>9584037.23</v>
      </c>
      <c r="D11" s="15"/>
      <c r="E11" s="16"/>
      <c r="F11" s="17"/>
      <c r="G11" s="14"/>
      <c r="H11" s="17">
        <f>SUM(H8:H10)</f>
        <v>3667210.81</v>
      </c>
      <c r="I11" s="17">
        <f>SUM(I8:I10)</f>
        <v>5916826.42</v>
      </c>
      <c r="J11" s="12"/>
      <c r="K11" s="12"/>
    </row>
    <row r="12" spans="1:11" ht="15">
      <c r="A12" s="27" t="s">
        <v>16</v>
      </c>
      <c r="B12" s="11"/>
      <c r="C12" s="11"/>
      <c r="D12" s="11"/>
      <c r="E12" s="28"/>
      <c r="F12" s="8"/>
      <c r="G12" s="10"/>
      <c r="H12" s="29"/>
      <c r="I12" s="29"/>
      <c r="J12" s="12"/>
      <c r="K12" s="12"/>
    </row>
    <row r="13" spans="1:10" ht="15">
      <c r="A13" s="30" t="s">
        <v>17</v>
      </c>
      <c r="B13" s="31">
        <v>128857.33</v>
      </c>
      <c r="C13" s="31">
        <v>128857.33</v>
      </c>
      <c r="D13" s="22">
        <f>C13-B13</f>
        <v>0</v>
      </c>
      <c r="E13" s="28"/>
      <c r="F13" s="8"/>
      <c r="G13" s="8"/>
      <c r="H13" s="8"/>
      <c r="I13" s="32">
        <v>128857.33</v>
      </c>
      <c r="J13" s="12"/>
    </row>
    <row r="14" spans="1:10" ht="15">
      <c r="A14" s="11" t="s">
        <v>18</v>
      </c>
      <c r="B14" s="31"/>
      <c r="C14" s="31"/>
      <c r="D14" s="22"/>
      <c r="E14" s="28"/>
      <c r="F14" s="8"/>
      <c r="G14" s="8"/>
      <c r="H14" s="8"/>
      <c r="I14" s="8"/>
      <c r="J14" s="12"/>
    </row>
    <row r="15" spans="1:9" ht="14.25">
      <c r="A15" s="33" t="s">
        <v>19</v>
      </c>
      <c r="B15" s="10"/>
      <c r="C15" s="10"/>
      <c r="D15" s="22"/>
      <c r="E15" s="34"/>
      <c r="F15" s="35"/>
      <c r="G15" s="8"/>
      <c r="H15" s="8"/>
      <c r="I15" s="8"/>
    </row>
    <row r="16" spans="1:9" ht="27">
      <c r="A16" s="33" t="s">
        <v>20</v>
      </c>
      <c r="B16" s="36">
        <v>140136.73</v>
      </c>
      <c r="C16" s="36">
        <v>140136.73</v>
      </c>
      <c r="D16" s="22">
        <f aca="true" t="shared" si="1" ref="D16:D18">C16-B16</f>
        <v>0</v>
      </c>
      <c r="E16" s="37" t="s">
        <v>21</v>
      </c>
      <c r="F16" s="35"/>
      <c r="G16" s="38">
        <v>139436.04</v>
      </c>
      <c r="H16" s="39">
        <v>700.69</v>
      </c>
      <c r="I16" s="8"/>
    </row>
    <row r="17" spans="1:9" ht="14.25">
      <c r="A17" s="33" t="s">
        <v>22</v>
      </c>
      <c r="B17" s="10">
        <v>2914.82</v>
      </c>
      <c r="C17" s="10">
        <v>2914.82</v>
      </c>
      <c r="D17" s="40">
        <f t="shared" si="1"/>
        <v>0</v>
      </c>
      <c r="E17" s="34" t="s">
        <v>23</v>
      </c>
      <c r="F17" s="38">
        <v>1457.41</v>
      </c>
      <c r="G17" s="38">
        <v>1457.41</v>
      </c>
      <c r="H17" s="8"/>
      <c r="I17" s="8"/>
    </row>
    <row r="18" spans="1:10" ht="16.5" customHeight="1">
      <c r="A18" s="41" t="s">
        <v>24</v>
      </c>
      <c r="B18" s="36">
        <v>2440</v>
      </c>
      <c r="C18" s="36">
        <v>2440</v>
      </c>
      <c r="D18" s="22">
        <f t="shared" si="1"/>
        <v>0</v>
      </c>
      <c r="E18" s="42" t="s">
        <v>25</v>
      </c>
      <c r="F18" s="8"/>
      <c r="G18" s="38">
        <v>282.82</v>
      </c>
      <c r="H18" s="8"/>
      <c r="I18" s="8"/>
      <c r="J18" s="43"/>
    </row>
    <row r="19" spans="1:10" ht="18" customHeight="1">
      <c r="A19" s="41"/>
      <c r="B19" s="36"/>
      <c r="C19" s="36"/>
      <c r="D19" s="22"/>
      <c r="E19" s="42"/>
      <c r="F19" s="44">
        <v>2157.18</v>
      </c>
      <c r="H19" s="8"/>
      <c r="I19" s="8"/>
      <c r="J19" s="43"/>
    </row>
    <row r="20" spans="1:10" ht="27">
      <c r="A20" s="45" t="s">
        <v>26</v>
      </c>
      <c r="B20" s="46">
        <v>5020.58</v>
      </c>
      <c r="C20" s="46">
        <v>5020.58</v>
      </c>
      <c r="D20" s="40">
        <f aca="true" t="shared" si="2" ref="D20:D47">C20-B20</f>
        <v>0</v>
      </c>
      <c r="E20" s="34" t="s">
        <v>27</v>
      </c>
      <c r="F20" s="8"/>
      <c r="G20" s="39">
        <v>5020.58</v>
      </c>
      <c r="H20" s="8"/>
      <c r="I20" s="8"/>
      <c r="J20" s="43"/>
    </row>
    <row r="21" spans="1:10" ht="27">
      <c r="A21" s="45" t="s">
        <v>28</v>
      </c>
      <c r="B21" s="46">
        <v>6466</v>
      </c>
      <c r="C21" s="46">
        <v>6466</v>
      </c>
      <c r="D21" s="40">
        <f t="shared" si="2"/>
        <v>0</v>
      </c>
      <c r="E21" s="34" t="s">
        <v>29</v>
      </c>
      <c r="F21" s="8"/>
      <c r="G21" s="39">
        <v>6466</v>
      </c>
      <c r="H21" s="8"/>
      <c r="I21" s="8"/>
      <c r="J21" s="43"/>
    </row>
    <row r="22" spans="1:9" ht="14.25">
      <c r="A22" s="33" t="s">
        <v>30</v>
      </c>
      <c r="B22" s="10">
        <v>0</v>
      </c>
      <c r="C22" s="10">
        <v>0</v>
      </c>
      <c r="D22" s="40">
        <f t="shared" si="2"/>
        <v>0</v>
      </c>
      <c r="E22" s="28"/>
      <c r="F22" s="8"/>
      <c r="G22" s="8"/>
      <c r="H22" s="8"/>
      <c r="I22" s="8"/>
    </row>
    <row r="23" spans="1:10" ht="14.25">
      <c r="A23" s="33" t="s">
        <v>31</v>
      </c>
      <c r="B23" s="10">
        <v>27258.55</v>
      </c>
      <c r="C23" s="10">
        <v>27258.55</v>
      </c>
      <c r="D23" s="40">
        <f t="shared" si="2"/>
        <v>0</v>
      </c>
      <c r="E23" s="28" t="s">
        <v>32</v>
      </c>
      <c r="F23" s="44">
        <v>27258.55</v>
      </c>
      <c r="G23" s="8"/>
      <c r="H23" s="8"/>
      <c r="I23" s="8"/>
      <c r="J23" s="12"/>
    </row>
    <row r="24" spans="1:10" ht="14.25">
      <c r="A24" s="47" t="s">
        <v>33</v>
      </c>
      <c r="B24" s="10">
        <v>1866.6</v>
      </c>
      <c r="C24" s="10">
        <v>1866.6</v>
      </c>
      <c r="D24" s="40">
        <f t="shared" si="2"/>
        <v>0</v>
      </c>
      <c r="E24" s="28" t="s">
        <v>34</v>
      </c>
      <c r="F24" s="44">
        <v>1866.6</v>
      </c>
      <c r="G24" s="8"/>
      <c r="H24" s="8"/>
      <c r="I24" s="8"/>
      <c r="J24" s="43"/>
    </row>
    <row r="25" spans="1:9" ht="14.25">
      <c r="A25" s="33" t="s">
        <v>35</v>
      </c>
      <c r="B25" s="10">
        <v>0</v>
      </c>
      <c r="C25" s="10">
        <v>0</v>
      </c>
      <c r="D25" s="40">
        <f t="shared" si="2"/>
        <v>0</v>
      </c>
      <c r="E25" s="28"/>
      <c r="F25" s="8"/>
      <c r="G25" s="8"/>
      <c r="H25" s="8"/>
      <c r="I25" s="8"/>
    </row>
    <row r="26" spans="1:10" ht="14.25">
      <c r="A26" s="33" t="s">
        <v>36</v>
      </c>
      <c r="B26" s="10">
        <v>5957.7</v>
      </c>
      <c r="C26" s="10">
        <v>5957.7</v>
      </c>
      <c r="D26" s="40">
        <f t="shared" si="2"/>
        <v>0</v>
      </c>
      <c r="E26" s="28" t="s">
        <v>37</v>
      </c>
      <c r="F26" s="44">
        <v>5957.7</v>
      </c>
      <c r="G26" s="8"/>
      <c r="H26" s="8"/>
      <c r="I26" s="8"/>
      <c r="J26" s="43"/>
    </row>
    <row r="27" spans="1:9" ht="15">
      <c r="A27" s="30" t="s">
        <v>38</v>
      </c>
      <c r="B27" s="10">
        <v>8784</v>
      </c>
      <c r="C27" s="10">
        <v>8784</v>
      </c>
      <c r="D27" s="40">
        <f t="shared" si="2"/>
        <v>0</v>
      </c>
      <c r="E27" s="28" t="s">
        <v>39</v>
      </c>
      <c r="F27" s="44">
        <v>8784</v>
      </c>
      <c r="G27" s="8"/>
      <c r="H27" s="8"/>
      <c r="I27" s="8"/>
    </row>
    <row r="28" spans="1:9" ht="27">
      <c r="A28" s="30" t="s">
        <v>40</v>
      </c>
      <c r="B28" s="10">
        <v>30705.53</v>
      </c>
      <c r="C28" s="10">
        <v>30705.53</v>
      </c>
      <c r="D28" s="40">
        <f t="shared" si="2"/>
        <v>0</v>
      </c>
      <c r="E28" s="28" t="s">
        <v>41</v>
      </c>
      <c r="F28" s="8"/>
      <c r="G28" s="8"/>
      <c r="H28" s="39">
        <v>30705.53</v>
      </c>
      <c r="I28" s="8"/>
    </row>
    <row r="29" spans="1:9" ht="27">
      <c r="A29" s="30" t="s">
        <v>42</v>
      </c>
      <c r="B29" s="10">
        <v>4599.4</v>
      </c>
      <c r="C29" s="10">
        <v>4599.4</v>
      </c>
      <c r="D29" s="40">
        <f t="shared" si="2"/>
        <v>0</v>
      </c>
      <c r="E29" s="28" t="s">
        <v>43</v>
      </c>
      <c r="F29" s="8"/>
      <c r="G29" s="8"/>
      <c r="H29" s="39">
        <v>4599.4</v>
      </c>
      <c r="I29" s="8"/>
    </row>
    <row r="30" spans="1:9" ht="27">
      <c r="A30" s="30" t="s">
        <v>44</v>
      </c>
      <c r="B30" s="10">
        <v>17092.2</v>
      </c>
      <c r="C30" s="10">
        <v>17092.2</v>
      </c>
      <c r="D30" s="40">
        <f t="shared" si="2"/>
        <v>0</v>
      </c>
      <c r="E30" s="28" t="s">
        <v>45</v>
      </c>
      <c r="F30" s="8"/>
      <c r="G30" s="8"/>
      <c r="H30" s="39">
        <v>17092.2</v>
      </c>
      <c r="I30" s="8"/>
    </row>
    <row r="31" spans="1:9" ht="14.25">
      <c r="A31" s="33" t="s">
        <v>46</v>
      </c>
      <c r="B31" s="10"/>
      <c r="C31" s="10"/>
      <c r="D31" s="40">
        <f t="shared" si="2"/>
        <v>0</v>
      </c>
      <c r="E31" s="28"/>
      <c r="G31" s="8"/>
      <c r="H31" s="8"/>
      <c r="I31" s="8"/>
    </row>
    <row r="32" spans="1:9" ht="14.25">
      <c r="A32" s="33" t="s">
        <v>47</v>
      </c>
      <c r="B32" s="10">
        <v>5707.02</v>
      </c>
      <c r="C32" s="10">
        <v>5707.02</v>
      </c>
      <c r="D32" s="40">
        <f t="shared" si="2"/>
        <v>0</v>
      </c>
      <c r="E32" s="28" t="s">
        <v>48</v>
      </c>
      <c r="F32" s="44">
        <v>5707.02</v>
      </c>
      <c r="G32" s="8"/>
      <c r="H32" s="8"/>
      <c r="I32" s="8"/>
    </row>
    <row r="33" spans="1:9" ht="14.25">
      <c r="A33" s="33" t="s">
        <v>49</v>
      </c>
      <c r="B33" s="10">
        <v>264133.99</v>
      </c>
      <c r="C33" s="10">
        <v>264133.99</v>
      </c>
      <c r="D33" s="40">
        <f t="shared" si="2"/>
        <v>0</v>
      </c>
      <c r="E33" s="28" t="s">
        <v>50</v>
      </c>
      <c r="F33" s="44">
        <v>264133.99</v>
      </c>
      <c r="G33" s="8"/>
      <c r="H33" s="8"/>
      <c r="I33" s="8"/>
    </row>
    <row r="34" spans="1:10" ht="14.25">
      <c r="A34" s="33" t="s">
        <v>51</v>
      </c>
      <c r="B34" s="10">
        <v>7320</v>
      </c>
      <c r="C34" s="10">
        <v>7320</v>
      </c>
      <c r="D34" s="40">
        <f t="shared" si="2"/>
        <v>0</v>
      </c>
      <c r="E34" s="28" t="s">
        <v>52</v>
      </c>
      <c r="F34" s="44">
        <v>7320</v>
      </c>
      <c r="G34" s="8"/>
      <c r="H34" s="8"/>
      <c r="I34" s="8"/>
      <c r="J34" s="43"/>
    </row>
    <row r="35" spans="1:10" ht="15">
      <c r="A35" s="30" t="s">
        <v>53</v>
      </c>
      <c r="B35" s="10">
        <v>171995.19</v>
      </c>
      <c r="C35" s="10">
        <v>171995.19</v>
      </c>
      <c r="D35" s="40">
        <f t="shared" si="2"/>
        <v>0</v>
      </c>
      <c r="E35" s="28"/>
      <c r="F35" s="8"/>
      <c r="G35" s="8"/>
      <c r="H35" s="8"/>
      <c r="I35" s="32">
        <v>171995.19</v>
      </c>
      <c r="J35" s="12"/>
    </row>
    <row r="36" spans="1:10" ht="27">
      <c r="A36" s="30" t="s">
        <v>54</v>
      </c>
      <c r="B36" s="10">
        <v>28604.81</v>
      </c>
      <c r="C36" s="10">
        <v>28604.81</v>
      </c>
      <c r="D36" s="40">
        <f t="shared" si="2"/>
        <v>0</v>
      </c>
      <c r="E36" s="28" t="s">
        <v>55</v>
      </c>
      <c r="F36" s="8"/>
      <c r="G36" s="8"/>
      <c r="H36" s="8"/>
      <c r="I36" s="39">
        <v>28604.81</v>
      </c>
      <c r="J36" s="12"/>
    </row>
    <row r="37" spans="1:10" ht="14.25" customHeight="1">
      <c r="A37" s="6" t="s">
        <v>56</v>
      </c>
      <c r="B37" s="48">
        <v>2078698.14</v>
      </c>
      <c r="C37" s="48">
        <v>1385001.79</v>
      </c>
      <c r="D37" s="49">
        <f t="shared" si="2"/>
        <v>-693696.3499999999</v>
      </c>
      <c r="E37" s="50"/>
      <c r="F37" s="8"/>
      <c r="G37" s="36"/>
      <c r="H37" s="8"/>
      <c r="I37" s="32">
        <v>1385001.79</v>
      </c>
      <c r="J37" s="12"/>
    </row>
    <row r="38" spans="1:10" ht="39">
      <c r="A38" s="30" t="s">
        <v>57</v>
      </c>
      <c r="B38" s="36">
        <v>4600</v>
      </c>
      <c r="C38" s="36">
        <v>4600</v>
      </c>
      <c r="D38" s="40">
        <f t="shared" si="2"/>
        <v>0</v>
      </c>
      <c r="E38" s="51" t="s">
        <v>58</v>
      </c>
      <c r="F38" s="8"/>
      <c r="G38" s="39">
        <v>4600</v>
      </c>
      <c r="H38" s="8"/>
      <c r="I38" s="8"/>
      <c r="J38" s="43"/>
    </row>
    <row r="39" spans="1:9" ht="15">
      <c r="A39" s="30" t="s">
        <v>59</v>
      </c>
      <c r="B39" s="10">
        <v>824.72</v>
      </c>
      <c r="C39" s="10">
        <v>824.72</v>
      </c>
      <c r="D39" s="40">
        <f t="shared" si="2"/>
        <v>0</v>
      </c>
      <c r="E39" s="52" t="s">
        <v>60</v>
      </c>
      <c r="F39" s="44">
        <v>824.72</v>
      </c>
      <c r="G39" s="8"/>
      <c r="H39" s="8"/>
      <c r="I39" s="8"/>
    </row>
    <row r="40" spans="1:9" ht="15">
      <c r="A40" s="30" t="s">
        <v>61</v>
      </c>
      <c r="B40" s="10">
        <v>94</v>
      </c>
      <c r="C40" s="10">
        <v>94</v>
      </c>
      <c r="D40" s="40">
        <f t="shared" si="2"/>
        <v>0</v>
      </c>
      <c r="E40" s="52" t="s">
        <v>62</v>
      </c>
      <c r="F40" s="8"/>
      <c r="G40" s="39">
        <v>94</v>
      </c>
      <c r="H40" s="8"/>
      <c r="I40" s="8"/>
    </row>
    <row r="41" spans="1:9" s="53" customFormat="1" ht="27">
      <c r="A41" s="30" t="s">
        <v>63</v>
      </c>
      <c r="B41" s="10">
        <v>8896.96</v>
      </c>
      <c r="C41" s="10">
        <v>8896.96</v>
      </c>
      <c r="D41" s="40">
        <f t="shared" si="2"/>
        <v>0</v>
      </c>
      <c r="E41" s="52" t="s">
        <v>64</v>
      </c>
      <c r="F41" s="8"/>
      <c r="G41" s="39">
        <v>8896.96</v>
      </c>
      <c r="H41" s="32"/>
      <c r="I41" s="32"/>
    </row>
    <row r="42" spans="1:9" s="53" customFormat="1" ht="15">
      <c r="A42" s="30" t="s">
        <v>65</v>
      </c>
      <c r="B42" s="10">
        <v>277</v>
      </c>
      <c r="C42" s="10">
        <v>277</v>
      </c>
      <c r="D42" s="40">
        <f t="shared" si="2"/>
        <v>0</v>
      </c>
      <c r="E42" s="52" t="s">
        <v>66</v>
      </c>
      <c r="F42" s="8"/>
      <c r="G42" s="8"/>
      <c r="H42" s="39">
        <v>277</v>
      </c>
      <c r="I42" s="8"/>
    </row>
    <row r="43" spans="1:9" ht="39">
      <c r="A43" s="30" t="s">
        <v>67</v>
      </c>
      <c r="B43" s="10">
        <f>0.09*1525706+1525706</f>
        <v>1663019.54</v>
      </c>
      <c r="C43" s="10">
        <f>0.09*1525706+1525706</f>
        <v>1663019.54</v>
      </c>
      <c r="D43" s="40">
        <f t="shared" si="2"/>
        <v>0</v>
      </c>
      <c r="E43" s="51" t="s">
        <v>68</v>
      </c>
      <c r="F43" s="54">
        <v>1663019.54</v>
      </c>
      <c r="G43" s="8"/>
      <c r="H43" s="8"/>
      <c r="I43" s="8"/>
    </row>
    <row r="44" spans="1:9" ht="14.25">
      <c r="A44" s="33" t="s">
        <v>69</v>
      </c>
      <c r="B44" s="10">
        <v>4158.6</v>
      </c>
      <c r="C44" s="10">
        <v>4158.6</v>
      </c>
      <c r="D44" s="40">
        <f t="shared" si="2"/>
        <v>0</v>
      </c>
      <c r="E44" s="55" t="s">
        <v>70</v>
      </c>
      <c r="F44" s="44">
        <v>4158.6</v>
      </c>
      <c r="G44" s="8"/>
      <c r="H44" s="8"/>
      <c r="I44" s="8"/>
    </row>
    <row r="45" spans="1:9" ht="15">
      <c r="A45" s="30" t="s">
        <v>71</v>
      </c>
      <c r="B45" s="10">
        <v>556.26</v>
      </c>
      <c r="C45" s="10">
        <v>556.26</v>
      </c>
      <c r="D45" s="40">
        <f t="shared" si="2"/>
        <v>0</v>
      </c>
      <c r="E45" s="55" t="s">
        <v>72</v>
      </c>
      <c r="F45" s="8"/>
      <c r="G45" s="44">
        <v>556.26</v>
      </c>
      <c r="H45" s="8"/>
      <c r="I45" s="8"/>
    </row>
    <row r="46" spans="1:9" ht="15">
      <c r="A46" s="30" t="s">
        <v>73</v>
      </c>
      <c r="B46" s="10">
        <v>0</v>
      </c>
      <c r="C46" s="10">
        <v>0</v>
      </c>
      <c r="D46" s="40">
        <f t="shared" si="2"/>
        <v>0</v>
      </c>
      <c r="E46" s="55"/>
      <c r="F46" s="8"/>
      <c r="G46" s="8"/>
      <c r="H46" s="8"/>
      <c r="I46" s="8"/>
    </row>
    <row r="47" spans="1:9" ht="27">
      <c r="A47" s="45" t="s">
        <v>74</v>
      </c>
      <c r="B47" s="10">
        <v>770833.33</v>
      </c>
      <c r="C47" s="10">
        <v>770833.33</v>
      </c>
      <c r="D47" s="40">
        <f t="shared" si="2"/>
        <v>0</v>
      </c>
      <c r="E47" s="55"/>
      <c r="F47" s="56">
        <v>104166.66</v>
      </c>
      <c r="G47" s="56">
        <v>250000</v>
      </c>
      <c r="H47" s="56">
        <v>250000</v>
      </c>
      <c r="I47" s="56">
        <v>166666.67</v>
      </c>
    </row>
    <row r="48" spans="1:9" ht="18" customHeight="1">
      <c r="A48" s="45" t="s">
        <v>75</v>
      </c>
      <c r="B48" s="36">
        <v>237114.5</v>
      </c>
      <c r="C48" s="36">
        <v>237114.5</v>
      </c>
      <c r="D48" s="22">
        <v>0</v>
      </c>
      <c r="E48" s="57" t="s">
        <v>76</v>
      </c>
      <c r="F48" s="8"/>
      <c r="G48" s="8"/>
      <c r="H48" s="8"/>
      <c r="I48" s="38">
        <v>7366.32</v>
      </c>
    </row>
    <row r="49" spans="1:10" ht="21.75" customHeight="1">
      <c r="A49" s="45"/>
      <c r="B49" s="36"/>
      <c r="C49" s="36"/>
      <c r="D49" s="22">
        <v>1</v>
      </c>
      <c r="E49" s="57"/>
      <c r="F49" s="8"/>
      <c r="G49" s="8"/>
      <c r="H49" s="12"/>
      <c r="I49" s="39">
        <v>229748.18</v>
      </c>
      <c r="J49" s="12"/>
    </row>
    <row r="50" spans="1:10" s="53" customFormat="1" ht="37.5">
      <c r="A50" s="58" t="s">
        <v>77</v>
      </c>
      <c r="B50" s="36">
        <v>1773.28</v>
      </c>
      <c r="C50" s="36">
        <v>1773.28</v>
      </c>
      <c r="D50" s="40">
        <f aca="true" t="shared" si="3" ref="D50:D51">C50-B50</f>
        <v>0</v>
      </c>
      <c r="E50" s="59" t="s">
        <v>78</v>
      </c>
      <c r="F50" s="32"/>
      <c r="G50" s="32"/>
      <c r="H50" s="60">
        <v>1773.28</v>
      </c>
      <c r="I50" s="32"/>
      <c r="J50" s="61"/>
    </row>
    <row r="51" spans="1:10" s="53" customFormat="1" ht="39">
      <c r="A51" s="62" t="s">
        <v>79</v>
      </c>
      <c r="B51" s="36"/>
      <c r="C51" s="48">
        <v>20059.62</v>
      </c>
      <c r="D51" s="49">
        <f t="shared" si="3"/>
        <v>20059.62</v>
      </c>
      <c r="E51" s="63" t="s">
        <v>80</v>
      </c>
      <c r="F51" s="32"/>
      <c r="G51" s="32"/>
      <c r="H51" s="64"/>
      <c r="I51" s="32">
        <v>20059.62</v>
      </c>
      <c r="J51" s="61"/>
    </row>
    <row r="52" spans="1:9" ht="15">
      <c r="A52" s="30" t="s">
        <v>81</v>
      </c>
      <c r="B52" s="10"/>
      <c r="C52" s="10"/>
      <c r="D52" s="40"/>
      <c r="E52" s="52"/>
      <c r="F52" s="8"/>
      <c r="G52" s="8"/>
      <c r="H52" s="8"/>
      <c r="I52" s="8"/>
    </row>
    <row r="53" spans="1:9" ht="27">
      <c r="A53" s="30" t="s">
        <v>82</v>
      </c>
      <c r="B53" s="10">
        <v>412526.11</v>
      </c>
      <c r="C53" s="10">
        <v>412526.11</v>
      </c>
      <c r="D53" s="40">
        <f aca="true" t="shared" si="4" ref="D53:D73">C53-B53</f>
        <v>0</v>
      </c>
      <c r="E53" s="51" t="s">
        <v>83</v>
      </c>
      <c r="F53" s="39">
        <v>223127.97</v>
      </c>
      <c r="G53" s="39">
        <v>189398.14</v>
      </c>
      <c r="H53" s="8"/>
      <c r="I53" s="8"/>
    </row>
    <row r="54" spans="1:9" ht="27">
      <c r="A54" s="30" t="s">
        <v>84</v>
      </c>
      <c r="B54" s="10">
        <v>31569.43</v>
      </c>
      <c r="C54" s="10">
        <v>31569.43</v>
      </c>
      <c r="D54" s="40">
        <f t="shared" si="4"/>
        <v>0</v>
      </c>
      <c r="E54" s="51" t="s">
        <v>85</v>
      </c>
      <c r="F54" s="8"/>
      <c r="G54" s="39">
        <v>31569.43</v>
      </c>
      <c r="H54" s="8"/>
      <c r="I54" s="8"/>
    </row>
    <row r="55" spans="1:9" ht="27">
      <c r="A55" s="30" t="s">
        <v>86</v>
      </c>
      <c r="B55" s="10"/>
      <c r="C55" s="10"/>
      <c r="D55" s="40">
        <f t="shared" si="4"/>
        <v>0</v>
      </c>
      <c r="E55" s="52"/>
      <c r="F55" s="8"/>
      <c r="G55" s="8"/>
      <c r="H55" s="8"/>
      <c r="I55" s="8"/>
    </row>
    <row r="56" spans="1:9" ht="15">
      <c r="A56" s="65" t="s">
        <v>87</v>
      </c>
      <c r="B56" s="10"/>
      <c r="C56" s="10"/>
      <c r="D56" s="40">
        <f t="shared" si="4"/>
        <v>0</v>
      </c>
      <c r="E56" s="51"/>
      <c r="F56" s="8"/>
      <c r="G56" s="8"/>
      <c r="H56" s="8"/>
      <c r="I56" s="8"/>
    </row>
    <row r="57" spans="1:9" ht="27">
      <c r="A57" s="66" t="s">
        <v>88</v>
      </c>
      <c r="B57" s="10">
        <v>99990.5</v>
      </c>
      <c r="C57" s="10">
        <v>99990.5</v>
      </c>
      <c r="D57" s="40">
        <f t="shared" si="4"/>
        <v>0</v>
      </c>
      <c r="E57" s="51" t="s">
        <v>89</v>
      </c>
      <c r="F57" s="8"/>
      <c r="G57" s="39">
        <v>99990.5</v>
      </c>
      <c r="H57" s="8"/>
      <c r="I57" s="8"/>
    </row>
    <row r="58" spans="1:9" ht="27">
      <c r="A58" s="66" t="s">
        <v>90</v>
      </c>
      <c r="B58" s="10">
        <v>22550.84</v>
      </c>
      <c r="C58" s="10">
        <v>22550.84</v>
      </c>
      <c r="D58" s="40">
        <f t="shared" si="4"/>
        <v>0</v>
      </c>
      <c r="E58" s="67" t="s">
        <v>91</v>
      </c>
      <c r="F58" s="8"/>
      <c r="G58" s="8"/>
      <c r="H58" s="39">
        <f>22550.84*0.2</f>
        <v>4510.168000000001</v>
      </c>
      <c r="I58" s="39">
        <f>22550.84*0.8</f>
        <v>18040.672000000002</v>
      </c>
    </row>
    <row r="59" spans="1:9" ht="39">
      <c r="A59" s="66" t="s">
        <v>92</v>
      </c>
      <c r="B59" s="10">
        <v>10050.26</v>
      </c>
      <c r="C59" s="10">
        <v>10050.26</v>
      </c>
      <c r="D59" s="40">
        <f t="shared" si="4"/>
        <v>0</v>
      </c>
      <c r="E59" s="67" t="s">
        <v>93</v>
      </c>
      <c r="F59" s="8"/>
      <c r="G59" s="8"/>
      <c r="H59" s="39">
        <f>10050.26*0.2</f>
        <v>2010.0520000000001</v>
      </c>
      <c r="I59" s="39">
        <f>10050.26*0.8</f>
        <v>8040.2080000000005</v>
      </c>
    </row>
    <row r="60" spans="1:13" ht="51">
      <c r="A60" s="66" t="s">
        <v>94</v>
      </c>
      <c r="B60" s="36">
        <v>394733.63</v>
      </c>
      <c r="C60" s="36">
        <v>394733.63</v>
      </c>
      <c r="D60" s="22">
        <f t="shared" si="4"/>
        <v>0</v>
      </c>
      <c r="E60" s="67" t="s">
        <v>95</v>
      </c>
      <c r="F60" s="8"/>
      <c r="G60" s="8"/>
      <c r="H60" s="39">
        <v>58032.52</v>
      </c>
      <c r="I60" s="39">
        <v>336701.11</v>
      </c>
      <c r="J60" s="43"/>
      <c r="K60" s="43"/>
      <c r="L60" s="43"/>
      <c r="M60" s="68"/>
    </row>
    <row r="61" spans="1:9" ht="15">
      <c r="A61" s="66" t="s">
        <v>96</v>
      </c>
      <c r="B61" s="36">
        <v>20128.78</v>
      </c>
      <c r="C61" s="36">
        <v>20128.78</v>
      </c>
      <c r="D61" s="22">
        <f t="shared" si="4"/>
        <v>0</v>
      </c>
      <c r="E61" s="67" t="s">
        <v>97</v>
      </c>
      <c r="F61" s="8"/>
      <c r="G61" s="8"/>
      <c r="H61" s="39">
        <v>13419.18</v>
      </c>
      <c r="I61" s="39">
        <v>6709.6</v>
      </c>
    </row>
    <row r="62" spans="1:9" ht="15">
      <c r="A62" s="69" t="s">
        <v>98</v>
      </c>
      <c r="B62" s="10"/>
      <c r="C62" s="10"/>
      <c r="D62" s="40">
        <f t="shared" si="4"/>
        <v>0</v>
      </c>
      <c r="E62" s="28"/>
      <c r="F62" s="8"/>
      <c r="G62" s="8"/>
      <c r="H62" s="8"/>
      <c r="I62" s="8"/>
    </row>
    <row r="63" spans="1:9" ht="14.25">
      <c r="A63" s="70" t="s">
        <v>99</v>
      </c>
      <c r="B63" s="10">
        <v>9000</v>
      </c>
      <c r="C63" s="10">
        <v>9000</v>
      </c>
      <c r="D63" s="40">
        <f t="shared" si="4"/>
        <v>0</v>
      </c>
      <c r="E63" s="28"/>
      <c r="F63" s="35"/>
      <c r="G63" s="8"/>
      <c r="H63" s="8"/>
      <c r="I63" s="32">
        <v>9000</v>
      </c>
    </row>
    <row r="64" spans="1:10" ht="15">
      <c r="A64" s="30" t="s">
        <v>100</v>
      </c>
      <c r="B64" s="10">
        <v>48037.13</v>
      </c>
      <c r="C64" s="10">
        <v>48037.13</v>
      </c>
      <c r="D64" s="40">
        <f t="shared" si="4"/>
        <v>0</v>
      </c>
      <c r="E64" s="28"/>
      <c r="F64" s="8"/>
      <c r="G64" s="8"/>
      <c r="H64" s="8"/>
      <c r="I64" s="32">
        <v>48037.13</v>
      </c>
      <c r="J64" s="43"/>
    </row>
    <row r="65" spans="1:10" ht="19.5" customHeight="1">
      <c r="A65" s="30" t="s">
        <v>101</v>
      </c>
      <c r="B65" s="36">
        <v>953882.41</v>
      </c>
      <c r="C65" s="36">
        <v>953882.41</v>
      </c>
      <c r="D65" s="22">
        <f t="shared" si="4"/>
        <v>0</v>
      </c>
      <c r="E65" s="23" t="s">
        <v>12</v>
      </c>
      <c r="F65" s="8"/>
      <c r="G65" s="8"/>
      <c r="H65" s="39">
        <f aca="true" t="shared" si="5" ref="H65:H66">H8*0.1</f>
        <v>191455.39800000002</v>
      </c>
      <c r="I65" s="39">
        <f aca="true" t="shared" si="6" ref="I65:I66">I8*0.1</f>
        <v>387161.332</v>
      </c>
      <c r="J65" s="43"/>
    </row>
    <row r="66" spans="1:10" ht="18.75" customHeight="1">
      <c r="A66" s="30"/>
      <c r="B66" s="36"/>
      <c r="C66" s="36"/>
      <c r="D66" s="22">
        <f t="shared" si="4"/>
        <v>0</v>
      </c>
      <c r="E66" s="23"/>
      <c r="F66" s="8"/>
      <c r="G66" s="8"/>
      <c r="H66" s="44">
        <f t="shared" si="5"/>
        <v>175265.68300000002</v>
      </c>
      <c r="I66" s="44">
        <f t="shared" si="6"/>
        <v>200000</v>
      </c>
      <c r="J66" s="43"/>
    </row>
    <row r="67" spans="1:10" ht="18.75" customHeight="1">
      <c r="A67" s="30" t="s">
        <v>102</v>
      </c>
      <c r="B67" s="36">
        <v>4521.31</v>
      </c>
      <c r="C67" s="36">
        <v>4521.31</v>
      </c>
      <c r="D67" s="22">
        <f t="shared" si="4"/>
        <v>0</v>
      </c>
      <c r="E67" s="23" t="s">
        <v>103</v>
      </c>
      <c r="F67" s="8"/>
      <c r="G67" s="8"/>
      <c r="H67" s="8"/>
      <c r="I67" s="71">
        <v>4521.31</v>
      </c>
      <c r="J67" s="43"/>
    </row>
    <row r="68" spans="1:10" ht="15">
      <c r="A68" s="27" t="s">
        <v>104</v>
      </c>
      <c r="B68" s="29">
        <v>550000</v>
      </c>
      <c r="C68" s="29">
        <v>1223636.73</v>
      </c>
      <c r="D68" s="49">
        <f t="shared" si="4"/>
        <v>673636.73</v>
      </c>
      <c r="E68" s="63" t="s">
        <v>80</v>
      </c>
      <c r="F68" s="8"/>
      <c r="G68" s="8"/>
      <c r="H68" s="8"/>
      <c r="I68" s="32">
        <v>1223636.73</v>
      </c>
      <c r="J68" s="43"/>
    </row>
    <row r="69" spans="1:10" ht="15">
      <c r="A69" s="66" t="s">
        <v>105</v>
      </c>
      <c r="B69" s="10">
        <v>554.39</v>
      </c>
      <c r="C69" s="10">
        <v>554.39</v>
      </c>
      <c r="D69" s="40">
        <f t="shared" si="4"/>
        <v>0</v>
      </c>
      <c r="E69" s="28"/>
      <c r="F69" s="8"/>
      <c r="G69" s="8"/>
      <c r="H69" s="8"/>
      <c r="I69" s="32">
        <v>554.39</v>
      </c>
      <c r="J69" s="43"/>
    </row>
    <row r="70" spans="1:10" ht="27">
      <c r="A70" s="66" t="s">
        <v>106</v>
      </c>
      <c r="B70" s="10">
        <v>93891.2</v>
      </c>
      <c r="C70" s="10">
        <v>93891.2</v>
      </c>
      <c r="D70" s="40">
        <f t="shared" si="4"/>
        <v>0</v>
      </c>
      <c r="E70" s="28" t="s">
        <v>107</v>
      </c>
      <c r="F70" s="8"/>
      <c r="G70" s="8"/>
      <c r="H70" s="8"/>
      <c r="I70" s="72">
        <v>93891.2</v>
      </c>
      <c r="J70" s="43"/>
    </row>
    <row r="71" spans="1:10" ht="39">
      <c r="A71" s="30" t="s">
        <v>108</v>
      </c>
      <c r="B71" s="10">
        <v>11089.26</v>
      </c>
      <c r="C71" s="10">
        <v>11089.26</v>
      </c>
      <c r="D71" s="40">
        <f t="shared" si="4"/>
        <v>0</v>
      </c>
      <c r="E71" s="28" t="s">
        <v>109</v>
      </c>
      <c r="F71" s="8"/>
      <c r="G71" s="8"/>
      <c r="H71" s="8"/>
      <c r="I71" s="73">
        <v>11089.26</v>
      </c>
      <c r="J71" s="43"/>
    </row>
    <row r="72" spans="1:10" ht="15">
      <c r="A72" s="13" t="s">
        <v>110</v>
      </c>
      <c r="B72" s="74">
        <f>SUM(B13:B71)</f>
        <v>8293232.03</v>
      </c>
      <c r="C72" s="74">
        <f>SUM(C13:C71)</f>
        <v>8293232.03</v>
      </c>
      <c r="D72" s="15">
        <f t="shared" si="4"/>
        <v>0</v>
      </c>
      <c r="E72" s="74"/>
      <c r="F72" s="74">
        <f>SUM(F13:F71)</f>
        <v>2319939.9400000004</v>
      </c>
      <c r="G72" s="74">
        <f>SUM(G13:G71)</f>
        <v>737768.14</v>
      </c>
      <c r="H72" s="74">
        <f>SUM(H13:H71)</f>
        <v>749841.101</v>
      </c>
      <c r="I72" s="74">
        <f>SUM(I13:I71)</f>
        <v>4485682.852</v>
      </c>
      <c r="J72" s="43"/>
    </row>
    <row r="73" spans="1:10" ht="15">
      <c r="A73" s="6" t="s">
        <v>111</v>
      </c>
      <c r="B73" s="75">
        <f>B11+B72</f>
        <v>17877269.26</v>
      </c>
      <c r="C73" s="75">
        <f>C11+C72</f>
        <v>17877269.26</v>
      </c>
      <c r="D73" s="76">
        <f t="shared" si="4"/>
        <v>0</v>
      </c>
      <c r="E73" s="75"/>
      <c r="F73" s="75">
        <f>F11+F72</f>
        <v>2319939.9400000004</v>
      </c>
      <c r="G73" s="75">
        <f>G11+G72</f>
        <v>737768.14</v>
      </c>
      <c r="H73" s="75">
        <f>H11+H72</f>
        <v>4417051.911</v>
      </c>
      <c r="I73" s="75">
        <f>I11+I72</f>
        <v>10402509.272</v>
      </c>
      <c r="J73" s="43">
        <f>F73+G73+H73+I73</f>
        <v>17877269.263</v>
      </c>
    </row>
    <row r="74" spans="1:10" ht="14.25">
      <c r="A74" s="77"/>
      <c r="B74" s="78"/>
      <c r="C74" s="78"/>
      <c r="D74" s="78"/>
      <c r="E74" s="78"/>
      <c r="F74" s="78"/>
      <c r="G74" s="78"/>
      <c r="H74" s="43"/>
      <c r="I74" s="43"/>
      <c r="J74" s="43"/>
    </row>
    <row r="75" spans="1:9" ht="15" customHeight="1">
      <c r="A75" s="77"/>
      <c r="B75" s="79" t="s">
        <v>112</v>
      </c>
      <c r="C75" s="79"/>
      <c r="D75" s="78"/>
      <c r="E75" s="78"/>
      <c r="F75" s="78"/>
      <c r="G75" s="80"/>
      <c r="H75" s="80" t="s">
        <v>113</v>
      </c>
      <c r="I75" s="43">
        <f>I13+I35+I37+I51+I63+I64+I68+I69+I71</f>
        <v>2998231.44</v>
      </c>
    </row>
    <row r="76" ht="14.25">
      <c r="G76" s="81"/>
    </row>
    <row r="77" spans="5:9" ht="14.25">
      <c r="E77"/>
      <c r="F77" s="82">
        <v>2018</v>
      </c>
      <c r="G77" s="82">
        <v>2019</v>
      </c>
      <c r="H77" s="82">
        <v>2020</v>
      </c>
      <c r="I77" s="82">
        <v>2021</v>
      </c>
    </row>
    <row r="78" spans="1:9" ht="14.25">
      <c r="A78" s="83" t="s">
        <v>114</v>
      </c>
      <c r="B78" s="84"/>
      <c r="E78" s="85" t="s">
        <v>115</v>
      </c>
      <c r="F78" s="86"/>
      <c r="G78" s="86"/>
      <c r="H78" s="86"/>
      <c r="I78" s="86"/>
    </row>
    <row r="79" spans="1:10" ht="14.25">
      <c r="A79" s="87" t="s">
        <v>116</v>
      </c>
      <c r="B79" s="84">
        <v>17000000</v>
      </c>
      <c r="E79" s="88" t="s">
        <v>117</v>
      </c>
      <c r="F79" s="89">
        <v>328168.36</v>
      </c>
      <c r="G79" s="89">
        <v>556.26</v>
      </c>
      <c r="H79" s="89">
        <v>1927922.51</v>
      </c>
      <c r="I79" s="89">
        <v>2200000</v>
      </c>
      <c r="J79" s="2"/>
    </row>
    <row r="80" spans="1:11" ht="14.25">
      <c r="A80" s="87" t="s">
        <v>118</v>
      </c>
      <c r="B80" s="84">
        <v>722000</v>
      </c>
      <c r="E80" s="90" t="s">
        <v>119</v>
      </c>
      <c r="F80" s="91">
        <v>223127.97</v>
      </c>
      <c r="G80" s="91">
        <v>346035.61</v>
      </c>
      <c r="H80" s="91">
        <v>2239129.4</v>
      </c>
      <c r="I80" s="91">
        <v>7151207.02</v>
      </c>
      <c r="J80" s="43"/>
      <c r="K80" s="43"/>
    </row>
    <row r="81" spans="1:10" ht="14.25">
      <c r="A81" s="87" t="s">
        <v>120</v>
      </c>
      <c r="B81" s="84">
        <v>94445.59</v>
      </c>
      <c r="E81" s="92" t="s">
        <v>121</v>
      </c>
      <c r="F81" s="92">
        <v>1457.41</v>
      </c>
      <c r="G81" s="92">
        <v>141176.27</v>
      </c>
      <c r="H81" s="92"/>
      <c r="I81" s="92">
        <v>7366.32</v>
      </c>
      <c r="J81" s="12"/>
    </row>
    <row r="82" spans="1:9" ht="14.25">
      <c r="A82" s="87" t="s">
        <v>122</v>
      </c>
      <c r="B82" s="84">
        <v>60823.67</v>
      </c>
      <c r="E82" s="93" t="s">
        <v>123</v>
      </c>
      <c r="F82" s="94">
        <v>1525706</v>
      </c>
      <c r="G82" s="94"/>
      <c r="H82" s="94"/>
      <c r="I82" s="94"/>
    </row>
    <row r="83" spans="1:9" ht="14.25">
      <c r="A83" s="83" t="s">
        <v>124</v>
      </c>
      <c r="B83" s="95">
        <f>SUM(B79:B82)</f>
        <v>17877269.26</v>
      </c>
      <c r="E83" s="93" t="s">
        <v>125</v>
      </c>
      <c r="F83" s="94">
        <v>137313.54</v>
      </c>
      <c r="G83" s="94"/>
      <c r="H83" s="94"/>
      <c r="I83" s="94"/>
    </row>
    <row r="84" spans="1:10" ht="14.25">
      <c r="A84"/>
      <c r="B84"/>
      <c r="E84" s="96" t="s">
        <v>126</v>
      </c>
      <c r="F84" s="97">
        <v>104166.66</v>
      </c>
      <c r="G84" s="97">
        <v>250000</v>
      </c>
      <c r="H84" s="97">
        <v>250000</v>
      </c>
      <c r="I84" s="97">
        <v>166666.67</v>
      </c>
      <c r="J84" s="2"/>
    </row>
    <row r="85" spans="5:9" ht="14.25">
      <c r="E85" s="98" t="s">
        <v>127</v>
      </c>
      <c r="F85" s="99"/>
      <c r="G85" s="99"/>
      <c r="H85" s="99"/>
      <c r="I85" s="99">
        <v>722000</v>
      </c>
    </row>
    <row r="86" spans="5:9" ht="14.25">
      <c r="E86" s="100" t="s">
        <v>128</v>
      </c>
      <c r="F86" s="101"/>
      <c r="G86" s="101"/>
      <c r="H86" s="101"/>
      <c r="I86" s="101">
        <v>94445.59</v>
      </c>
    </row>
    <row r="87" spans="5:10" ht="14.25">
      <c r="E87" s="102" t="s">
        <v>129</v>
      </c>
      <c r="F87" s="103"/>
      <c r="G87" s="103"/>
      <c r="H87" s="103"/>
      <c r="I87" s="103">
        <v>60823.67</v>
      </c>
      <c r="J87"/>
    </row>
    <row r="88" spans="5:10" ht="14.25">
      <c r="E88"/>
      <c r="F88" s="104">
        <f>SUM(F79:F87)</f>
        <v>2319939.94</v>
      </c>
      <c r="G88" s="104">
        <f>SUM(G79:G87)</f>
        <v>737768.14</v>
      </c>
      <c r="H88" s="104">
        <f>SUM(H79:H87)</f>
        <v>4417051.91</v>
      </c>
      <c r="I88" s="104">
        <f>SUM(I79:I87)</f>
        <v>10402509.27</v>
      </c>
      <c r="J88" s="43">
        <f>F88+G88+H88+I88</f>
        <v>17877269.259999998</v>
      </c>
    </row>
    <row r="89" spans="5:9" ht="48.75">
      <c r="E89" s="105" t="s">
        <v>130</v>
      </c>
      <c r="F89" s="106"/>
      <c r="G89" s="106"/>
      <c r="H89" s="106"/>
      <c r="I89" s="106"/>
    </row>
    <row r="90" spans="5:9" ht="14.25">
      <c r="E90"/>
      <c r="F90" s="106"/>
      <c r="G90" s="106"/>
      <c r="H90" s="106"/>
      <c r="I90" s="106"/>
    </row>
    <row r="91" spans="5:9" ht="14.25">
      <c r="E91" s="107"/>
      <c r="F91" s="106"/>
      <c r="G91" s="106"/>
      <c r="H91" s="106"/>
      <c r="I91" s="106"/>
    </row>
    <row r="92" spans="5:9" ht="14.25">
      <c r="E92" s="108" t="s">
        <v>131</v>
      </c>
      <c r="F92" s="85">
        <v>2021</v>
      </c>
      <c r="G92" s="109"/>
      <c r="H92" s="109"/>
      <c r="I92" s="109"/>
    </row>
    <row r="93" spans="5:9" ht="14.25">
      <c r="E93" s="110" t="s">
        <v>132</v>
      </c>
      <c r="F93" s="111"/>
      <c r="G93" s="112"/>
      <c r="H93" s="113"/>
      <c r="I93" s="113"/>
    </row>
    <row r="94" spans="5:9" ht="14.25">
      <c r="E94" s="110" t="s">
        <v>133</v>
      </c>
      <c r="F94" s="114"/>
      <c r="G94" s="112"/>
      <c r="H94" s="113"/>
      <c r="I94" s="113"/>
    </row>
    <row r="95" spans="5:9" ht="14.25">
      <c r="E95" s="110" t="s">
        <v>134</v>
      </c>
      <c r="F95" s="115">
        <f>28693.64-28604.81</f>
        <v>88.82999999999811</v>
      </c>
      <c r="G95" s="112"/>
      <c r="H95" s="113"/>
      <c r="I95" s="116"/>
    </row>
    <row r="96" spans="5:9" ht="14.25">
      <c r="E96" s="110" t="s">
        <v>135</v>
      </c>
      <c r="F96" s="117">
        <v>109500</v>
      </c>
      <c r="G96" s="113"/>
      <c r="H96" s="113"/>
      <c r="I96" s="118"/>
    </row>
    <row r="97" spans="5:9" ht="14.25">
      <c r="E97" s="119" t="s">
        <v>136</v>
      </c>
      <c r="F97" s="111">
        <f>2153925.93+1073.04</f>
        <v>2154998.97</v>
      </c>
      <c r="G97" s="112"/>
      <c r="H97" s="113"/>
      <c r="I97" s="113"/>
    </row>
    <row r="98" spans="5:9" ht="14.25">
      <c r="E98" s="110" t="s">
        <v>137</v>
      </c>
      <c r="F98" s="114">
        <f>722000-405666.67</f>
        <v>316333.33</v>
      </c>
      <c r="G98" s="112"/>
      <c r="H98" s="113"/>
      <c r="I98" s="113"/>
    </row>
    <row r="99" spans="5:9" ht="14.25">
      <c r="E99" s="110" t="s">
        <v>138</v>
      </c>
      <c r="F99" s="114">
        <v>405666.67</v>
      </c>
      <c r="G99" s="120"/>
      <c r="H99" s="120"/>
      <c r="I99" s="120"/>
    </row>
    <row r="100" spans="5:9" ht="14.25">
      <c r="E100" s="110" t="s">
        <v>139</v>
      </c>
      <c r="F100" s="114">
        <v>554.39</v>
      </c>
      <c r="G100" s="120"/>
      <c r="H100" s="120"/>
      <c r="I100" s="120"/>
    </row>
    <row r="101" spans="5:6" ht="14.25">
      <c r="E101" s="110" t="s">
        <v>140</v>
      </c>
      <c r="F101" s="114">
        <v>11089.26</v>
      </c>
    </row>
    <row r="102" spans="5:9" ht="14.25">
      <c r="E102"/>
      <c r="F102" s="121">
        <f>SUM(F93:G101)</f>
        <v>2998231.45</v>
      </c>
      <c r="H102" s="43"/>
      <c r="I102" s="43"/>
    </row>
  </sheetData>
  <sheetProtection selectLockedCells="1" selectUnlockedCells="1"/>
  <mergeCells count="19">
    <mergeCell ref="A1:I1"/>
    <mergeCell ref="E3:I7"/>
    <mergeCell ref="E8:E9"/>
    <mergeCell ref="A18:A19"/>
    <mergeCell ref="B18:B19"/>
    <mergeCell ref="C18:C19"/>
    <mergeCell ref="D18:D19"/>
    <mergeCell ref="E18:E19"/>
    <mergeCell ref="A48:A49"/>
    <mergeCell ref="B48:B49"/>
    <mergeCell ref="C48:C49"/>
    <mergeCell ref="D48:D49"/>
    <mergeCell ref="E48:E49"/>
    <mergeCell ref="A65:A66"/>
    <mergeCell ref="B65:B66"/>
    <mergeCell ref="C65:C66"/>
    <mergeCell ref="D65:D66"/>
    <mergeCell ref="E65:E66"/>
    <mergeCell ref="B75:C75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 topLeftCell="A1">
      <selection activeCell="B37" sqref="B37"/>
    </sheetView>
  </sheetViews>
  <sheetFormatPr defaultColWidth="9.140625" defaultRowHeight="12.75"/>
  <cols>
    <col min="1" max="1" width="34.57421875" style="0" customWidth="1"/>
    <col min="2" max="2" width="15.28125" style="0" customWidth="1"/>
    <col min="3" max="3" width="14.8515625" style="0" customWidth="1"/>
    <col min="4" max="4" width="16.7109375" style="0" customWidth="1"/>
    <col min="5" max="16384" width="11.28125" style="0" customWidth="1"/>
  </cols>
  <sheetData>
    <row r="1" spans="1:7" ht="42.75">
      <c r="A1" s="122"/>
      <c r="B1" s="123" t="s">
        <v>141</v>
      </c>
      <c r="C1" s="123" t="s">
        <v>142</v>
      </c>
      <c r="D1" s="123" t="s">
        <v>143</v>
      </c>
      <c r="E1" s="124"/>
      <c r="F1" s="125"/>
      <c r="G1" s="125"/>
    </row>
    <row r="2" spans="1:7" ht="16.5">
      <c r="A2" s="122" t="s">
        <v>144</v>
      </c>
      <c r="B2" s="126">
        <v>11855725</v>
      </c>
      <c r="C2" s="126">
        <v>56000</v>
      </c>
      <c r="D2" s="127">
        <f aca="true" t="shared" si="0" ref="D2:D8">B2+C2</f>
        <v>11911725</v>
      </c>
      <c r="E2" s="124"/>
      <c r="F2" s="125"/>
      <c r="G2" s="125"/>
    </row>
    <row r="3" spans="1:7" ht="29.25">
      <c r="A3" s="122" t="s">
        <v>145</v>
      </c>
      <c r="B3" s="126">
        <v>277010</v>
      </c>
      <c r="C3" s="126">
        <v>2092.47</v>
      </c>
      <c r="D3" s="127">
        <f t="shared" si="0"/>
        <v>279102.47</v>
      </c>
      <c r="E3" s="124"/>
      <c r="F3" s="125"/>
      <c r="G3" s="125"/>
    </row>
    <row r="4" spans="1:7" ht="16.5">
      <c r="A4" s="128" t="s">
        <v>9</v>
      </c>
      <c r="B4" s="126">
        <f>B2-B3</f>
        <v>11578715</v>
      </c>
      <c r="C4" s="126">
        <f>C2-C3</f>
        <v>53907.53</v>
      </c>
      <c r="D4" s="127">
        <f t="shared" si="0"/>
        <v>11632622.53</v>
      </c>
      <c r="E4" s="124"/>
      <c r="F4" s="125"/>
      <c r="G4" s="125"/>
    </row>
    <row r="5" spans="1:7" ht="16.5">
      <c r="A5" s="128" t="s">
        <v>10</v>
      </c>
      <c r="B5" s="126">
        <f>B4*20.01%</f>
        <v>2316900.8715000004</v>
      </c>
      <c r="C5" s="126">
        <f>C4*20.01%</f>
        <v>10786.896753</v>
      </c>
      <c r="D5" s="127">
        <f t="shared" si="0"/>
        <v>2327687.7682530005</v>
      </c>
      <c r="E5" s="124"/>
      <c r="F5" s="125"/>
      <c r="G5" s="125"/>
    </row>
    <row r="6" spans="1:7" ht="16.5">
      <c r="A6" s="122" t="s">
        <v>146</v>
      </c>
      <c r="B6" s="126">
        <f>B3+B4-B5</f>
        <v>9538824.1285</v>
      </c>
      <c r="C6" s="126">
        <f>C3+C4-C5</f>
        <v>45213.103247</v>
      </c>
      <c r="D6" s="127">
        <f t="shared" si="0"/>
        <v>9584037.231747</v>
      </c>
      <c r="E6" s="124"/>
      <c r="F6" s="125"/>
      <c r="G6" s="125"/>
    </row>
    <row r="7" spans="1:7" ht="16.5">
      <c r="A7" s="122" t="s">
        <v>147</v>
      </c>
      <c r="B7" s="126">
        <f>B6*10%</f>
        <v>953882.41285</v>
      </c>
      <c r="C7" s="126">
        <f>C6*10%</f>
        <v>4521.3103247</v>
      </c>
      <c r="D7" s="127">
        <f t="shared" si="0"/>
        <v>958403.7231746999</v>
      </c>
      <c r="E7" s="124"/>
      <c r="F7" s="125"/>
      <c r="G7" s="125"/>
    </row>
    <row r="8" spans="1:7" ht="16.5">
      <c r="A8" s="122" t="s">
        <v>148</v>
      </c>
      <c r="B8" s="126">
        <f>B6+B7</f>
        <v>10492706.54135</v>
      </c>
      <c r="C8" s="126">
        <f>C6+C7</f>
        <v>49734.4135717</v>
      </c>
      <c r="D8" s="127">
        <f t="shared" si="0"/>
        <v>10542440.9549217</v>
      </c>
      <c r="E8" s="124"/>
      <c r="F8" s="125"/>
      <c r="G8" s="125"/>
    </row>
    <row r="9" spans="1:7" ht="16.5">
      <c r="A9" s="124"/>
      <c r="B9" s="124"/>
      <c r="C9" s="124"/>
      <c r="D9" s="124"/>
      <c r="E9" s="124"/>
      <c r="F9" s="125"/>
      <c r="G9" s="125"/>
    </row>
    <row r="10" spans="1:7" ht="16.5">
      <c r="A10" s="124"/>
      <c r="B10" s="124"/>
      <c r="C10" s="124"/>
      <c r="D10" s="124"/>
      <c r="E10" s="124"/>
      <c r="F10" s="125"/>
      <c r="G10" s="125"/>
    </row>
    <row r="11" spans="1:7" ht="16.5">
      <c r="A11" s="124"/>
      <c r="B11" s="124"/>
      <c r="C11" s="124"/>
      <c r="D11" s="124"/>
      <c r="E11" s="124"/>
      <c r="F11" s="125"/>
      <c r="G11" s="125"/>
    </row>
    <row r="12" spans="1:7" ht="16.5">
      <c r="A12" s="124"/>
      <c r="B12" s="124"/>
      <c r="C12" s="124"/>
      <c r="D12" s="124"/>
      <c r="E12" s="124"/>
      <c r="F12" s="125"/>
      <c r="G12" s="125"/>
    </row>
    <row r="13" spans="1:7" ht="16.5">
      <c r="A13" s="129"/>
      <c r="B13" s="129"/>
      <c r="C13" s="129"/>
      <c r="D13" s="129"/>
      <c r="E13" s="129"/>
      <c r="F13" s="130"/>
      <c r="G13" s="130"/>
    </row>
    <row r="14" spans="1:7" ht="16.5">
      <c r="A14" s="129"/>
      <c r="B14" s="129"/>
      <c r="C14" s="129"/>
      <c r="D14" s="129"/>
      <c r="E14" s="129"/>
      <c r="F14" s="130"/>
      <c r="G14" s="130"/>
    </row>
    <row r="15" spans="1:7" ht="16.5">
      <c r="A15" s="129"/>
      <c r="B15" s="129"/>
      <c r="C15" s="129"/>
      <c r="D15" s="129"/>
      <c r="E15" s="129"/>
      <c r="F15" s="130"/>
      <c r="G15" s="130"/>
    </row>
    <row r="16" spans="1:7" ht="16.5">
      <c r="A16" s="129"/>
      <c r="B16" s="129"/>
      <c r="C16" s="129"/>
      <c r="D16" s="129"/>
      <c r="E16" s="129"/>
      <c r="F16" s="130"/>
      <c r="G16" s="130"/>
    </row>
    <row r="17" spans="1:7" ht="14.25">
      <c r="A17" s="130"/>
      <c r="B17" s="130"/>
      <c r="C17" s="130"/>
      <c r="D17" s="130"/>
      <c r="E17" s="130"/>
      <c r="F17" s="130"/>
      <c r="G17" s="130"/>
    </row>
    <row r="18" spans="1:7" ht="14.25">
      <c r="A18" s="130"/>
      <c r="B18" s="130"/>
      <c r="C18" s="130"/>
      <c r="D18" s="130"/>
      <c r="E18" s="130"/>
      <c r="F18" s="130"/>
      <c r="G18" s="130"/>
    </row>
    <row r="19" spans="1:7" ht="14.25">
      <c r="A19" s="130"/>
      <c r="B19" s="130"/>
      <c r="C19" s="130"/>
      <c r="D19" s="130"/>
      <c r="E19" s="130"/>
      <c r="F19" s="130"/>
      <c r="G19" s="130"/>
    </row>
    <row r="20" spans="1:7" ht="14.25">
      <c r="A20" s="130"/>
      <c r="B20" s="130"/>
      <c r="C20" s="130"/>
      <c r="D20" s="130"/>
      <c r="E20" s="130"/>
      <c r="F20" s="130"/>
      <c r="G20" s="130"/>
    </row>
    <row r="21" spans="1:7" ht="14.25">
      <c r="A21" s="130"/>
      <c r="B21" s="130"/>
      <c r="C21" s="130"/>
      <c r="D21" s="130"/>
      <c r="E21" s="130"/>
      <c r="F21" s="130"/>
      <c r="G21" s="130"/>
    </row>
    <row r="22" spans="1:7" ht="14.25">
      <c r="A22" s="130"/>
      <c r="B22" s="130"/>
      <c r="C22" s="130"/>
      <c r="D22" s="130"/>
      <c r="E22" s="130"/>
      <c r="F22" s="130"/>
      <c r="G22" s="1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2021-01-14T14:30:49Z</cp:lastPrinted>
  <dcterms:modified xsi:type="dcterms:W3CDTF">2021-04-23T13:03:06Z</dcterms:modified>
  <cp:category/>
  <cp:version/>
  <cp:contentType/>
  <cp:contentStatus/>
  <cp:revision>15</cp:revision>
</cp:coreProperties>
</file>